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3\OCT 2023\"/>
    </mc:Choice>
  </mc:AlternateContent>
  <xr:revisionPtr revIDLastSave="0" documentId="13_ncr:1_{3AD27B08-D4DF-4FC9-A70C-07AF84076273}" xr6:coauthVersionLast="47" xr6:coauthVersionMax="47" xr10:uidLastSave="{00000000-0000-0000-0000-000000000000}"/>
  <bookViews>
    <workbookView xWindow="-120" yWindow="-120" windowWidth="29040" windowHeight="15840" tabRatio="827" activeTab="1" xr2:uid="{00000000-000D-0000-FFFF-FFFF00000000}"/>
  </bookViews>
  <sheets>
    <sheet name="MENU" sheetId="35" r:id="rId1"/>
    <sheet name="Persian Gulf via SIN" sheetId="53" r:id="rId2"/>
    <sheet name="RED SEA VIA SIN" sheetId="50" r:id="rId3"/>
    <sheet name="Australia via SIN" sheetId="86" r:id="rId4"/>
    <sheet name="New Zealand via SIN" sheetId="99" r:id="rId5"/>
    <sheet name="Persian Gulf via PKL" sheetId="103" r:id="rId6"/>
    <sheet name="Australia Pacific Service" sheetId="104" r:id="rId7"/>
    <sheet name="Australia via PKG" sheetId="102" r:id="rId8"/>
  </sheets>
  <definedNames>
    <definedName name="_xlnm._FilterDatabase" localSheetId="0" hidden="1">MENU!#REF!</definedName>
    <definedName name="_xlnm._FilterDatabase" localSheetId="5" hidden="1">'Persian Gulf via PKL'!#REF!</definedName>
    <definedName name="_xlnm._FilterDatabase" localSheetId="1" hidden="1">'Persian Gulf via SIN'!#REF!</definedName>
    <definedName name="_xlnm._FilterDatabase" localSheetId="2" hidden="1">'RED SEA VIA SIN'!#REF!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99" l="1"/>
  <c r="B29" i="86"/>
  <c r="B28" i="86"/>
  <c r="B27" i="86"/>
  <c r="A29" i="86"/>
  <c r="A28" i="86"/>
  <c r="A27" i="86"/>
  <c r="A25" i="86"/>
  <c r="B25" i="86"/>
  <c r="A23" i="86"/>
  <c r="I14" i="86"/>
  <c r="I18" i="86" s="1"/>
  <c r="I22" i="86" s="1"/>
  <c r="I27" i="86" s="1"/>
  <c r="L27" i="86" s="1"/>
  <c r="B28" i="99"/>
  <c r="A28" i="99"/>
  <c r="B27" i="99"/>
  <c r="A27" i="99"/>
  <c r="B26" i="99"/>
  <c r="A26" i="99"/>
  <c r="F26" i="86"/>
  <c r="B28" i="50"/>
  <c r="A28" i="50"/>
  <c r="B27" i="50"/>
  <c r="A27" i="50"/>
  <c r="B26" i="50"/>
  <c r="A26" i="50"/>
  <c r="N26" i="53"/>
  <c r="M26" i="53"/>
  <c r="L26" i="53"/>
  <c r="J26" i="53"/>
  <c r="J11" i="103" l="1"/>
  <c r="C11" i="103"/>
  <c r="C12" i="103" s="1"/>
  <c r="C13" i="103" s="1"/>
  <c r="H12" i="104" l="1"/>
  <c r="H13" i="104" s="1"/>
  <c r="J12" i="103" l="1"/>
  <c r="K12" i="103"/>
  <c r="I11" i="104"/>
  <c r="E11" i="104"/>
  <c r="E12" i="104" s="1"/>
  <c r="E13" i="104" s="1"/>
  <c r="E14" i="104" s="1"/>
  <c r="K13" i="103" l="1"/>
  <c r="J13" i="103"/>
  <c r="H16" i="53"/>
  <c r="H20" i="53" s="1"/>
  <c r="E13" i="53"/>
  <c r="E17" i="53" s="1"/>
  <c r="E21" i="53" s="1"/>
  <c r="E25" i="53" s="1"/>
  <c r="E29" i="53" s="1"/>
  <c r="A22" i="99"/>
  <c r="B22" i="99"/>
  <c r="A23" i="99"/>
  <c r="B23" i="99"/>
  <c r="A24" i="99"/>
  <c r="B24" i="99"/>
  <c r="B23" i="86"/>
  <c r="A24" i="86"/>
  <c r="B24" i="86"/>
  <c r="A22" i="50"/>
  <c r="B22" i="50"/>
  <c r="A23" i="50"/>
  <c r="B23" i="50"/>
  <c r="A24" i="50"/>
  <c r="B24" i="50"/>
  <c r="A18" i="99"/>
  <c r="B18" i="99"/>
  <c r="A19" i="99"/>
  <c r="B19" i="99"/>
  <c r="A20" i="99"/>
  <c r="B20" i="99"/>
  <c r="A18" i="86"/>
  <c r="B18" i="86"/>
  <c r="A19" i="86"/>
  <c r="B19" i="86"/>
  <c r="A20" i="86"/>
  <c r="B20" i="86"/>
  <c r="A18" i="50"/>
  <c r="B18" i="50"/>
  <c r="A19" i="50"/>
  <c r="B19" i="50"/>
  <c r="A20" i="50"/>
  <c r="B20" i="50"/>
  <c r="A14" i="99"/>
  <c r="B14" i="99"/>
  <c r="A15" i="99"/>
  <c r="B15" i="99"/>
  <c r="A16" i="99"/>
  <c r="B16" i="99"/>
  <c r="A14" i="86"/>
  <c r="B14" i="86"/>
  <c r="A15" i="86"/>
  <c r="B15" i="86"/>
  <c r="A16" i="86"/>
  <c r="B16" i="86"/>
  <c r="A14" i="50"/>
  <c r="B14" i="50"/>
  <c r="A15" i="50"/>
  <c r="B15" i="50"/>
  <c r="A16" i="50"/>
  <c r="B16" i="50"/>
  <c r="A10" i="99"/>
  <c r="B10" i="99"/>
  <c r="A11" i="99"/>
  <c r="B11" i="99"/>
  <c r="A12" i="99"/>
  <c r="B12" i="99"/>
  <c r="A10" i="86"/>
  <c r="B10" i="86"/>
  <c r="A11" i="86"/>
  <c r="B11" i="86"/>
  <c r="A12" i="86"/>
  <c r="B12" i="86"/>
  <c r="A10" i="50"/>
  <c r="B10" i="50"/>
  <c r="A11" i="50"/>
  <c r="B11" i="50"/>
  <c r="A12" i="50"/>
  <c r="B12" i="50"/>
  <c r="D12" i="99"/>
  <c r="D16" i="99" s="1"/>
  <c r="D20" i="99" s="1"/>
  <c r="D24" i="99" s="1"/>
  <c r="D11" i="99"/>
  <c r="D15" i="99" s="1"/>
  <c r="D19" i="99" s="1"/>
  <c r="D23" i="99" s="1"/>
  <c r="D27" i="99" s="1"/>
  <c r="F27" i="99" s="1"/>
  <c r="D10" i="99"/>
  <c r="D14" i="99" s="1"/>
  <c r="D18" i="99" s="1"/>
  <c r="D22" i="99" s="1"/>
  <c r="D12" i="86"/>
  <c r="D11" i="86"/>
  <c r="D15" i="86" s="1"/>
  <c r="D10" i="86"/>
  <c r="D14" i="86" s="1"/>
  <c r="D12" i="50"/>
  <c r="F12" i="50" s="1"/>
  <c r="F16" i="50" s="1"/>
  <c r="F20" i="50" s="1"/>
  <c r="F24" i="50" s="1"/>
  <c r="F28" i="50" s="1"/>
  <c r="D11" i="50"/>
  <c r="D15" i="50" s="1"/>
  <c r="D19" i="50" s="1"/>
  <c r="D23" i="50" s="1"/>
  <c r="D27" i="50" s="1"/>
  <c r="F27" i="50" s="1"/>
  <c r="D10" i="50"/>
  <c r="D14" i="50" s="1"/>
  <c r="D18" i="50" s="1"/>
  <c r="D22" i="50" s="1"/>
  <c r="D26" i="50" s="1"/>
  <c r="F26" i="50" s="1"/>
  <c r="C17" i="53"/>
  <c r="C21" i="53" s="1"/>
  <c r="C25" i="53" s="1"/>
  <c r="C29" i="53" s="1"/>
  <c r="D28" i="99" l="1"/>
  <c r="F28" i="99" s="1"/>
  <c r="F26" i="99"/>
  <c r="D26" i="99"/>
  <c r="F12" i="86"/>
  <c r="F16" i="86" s="1"/>
  <c r="F20" i="86" s="1"/>
  <c r="D16" i="86"/>
  <c r="D20" i="86" s="1"/>
  <c r="D25" i="86" s="1"/>
  <c r="D29" i="86" s="1"/>
  <c r="D18" i="86"/>
  <c r="D23" i="86" s="1"/>
  <c r="D27" i="86" s="1"/>
  <c r="F27" i="86" s="1"/>
  <c r="D19" i="86"/>
  <c r="D24" i="86" s="1"/>
  <c r="D28" i="86" s="1"/>
  <c r="F28" i="86" s="1"/>
  <c r="F24" i="99"/>
  <c r="F12" i="99"/>
  <c r="F16" i="99" s="1"/>
  <c r="F20" i="99" s="1"/>
  <c r="D16" i="50"/>
  <c r="D20" i="50" s="1"/>
  <c r="D24" i="50" s="1"/>
  <c r="D28" i="50" s="1"/>
  <c r="I14" i="99"/>
  <c r="F25" i="86" l="1"/>
  <c r="F29" i="86" s="1"/>
  <c r="K10" i="103"/>
  <c r="J10" i="103"/>
  <c r="F10" i="103"/>
  <c r="F11" i="103" s="1"/>
  <c r="F12" i="103" s="1"/>
  <c r="F13" i="103" s="1"/>
  <c r="K12" i="86"/>
  <c r="L12" i="86"/>
  <c r="M12" i="86"/>
  <c r="N12" i="86"/>
  <c r="G12" i="102"/>
  <c r="I15" i="86"/>
  <c r="I16" i="86"/>
  <c r="I14" i="50"/>
  <c r="I18" i="50" s="1"/>
  <c r="I22" i="50" s="1"/>
  <c r="I26" i="50" s="1"/>
  <c r="H14" i="104"/>
  <c r="C12" i="104"/>
  <c r="C13" i="104" s="1"/>
  <c r="C14" i="104" s="1"/>
  <c r="C16" i="53"/>
  <c r="C20" i="53" s="1"/>
  <c r="C24" i="53" s="1"/>
  <c r="C28" i="53" s="1"/>
  <c r="E28" i="53" s="1"/>
  <c r="C15" i="53"/>
  <c r="C19" i="53" s="1"/>
  <c r="C23" i="53" s="1"/>
  <c r="C27" i="53" s="1"/>
  <c r="E27" i="53" s="1"/>
  <c r="J26" i="50" l="1"/>
  <c r="L26" i="50"/>
  <c r="K26" i="50"/>
  <c r="N26" i="50" s="1"/>
  <c r="M26" i="50"/>
  <c r="J13" i="104"/>
  <c r="K11" i="103"/>
  <c r="I12" i="104"/>
  <c r="J12" i="104"/>
  <c r="K12" i="104"/>
  <c r="L12" i="104"/>
  <c r="K13" i="104"/>
  <c r="H15" i="53"/>
  <c r="H19" i="53" s="1"/>
  <c r="E12" i="53"/>
  <c r="E11" i="53"/>
  <c r="L14" i="104" l="1"/>
  <c r="F9" i="99"/>
  <c r="F9" i="86"/>
  <c r="F9" i="50"/>
  <c r="M16" i="53"/>
  <c r="L16" i="53"/>
  <c r="J16" i="53"/>
  <c r="F17" i="99"/>
  <c r="F15" i="99"/>
  <c r="F13" i="99"/>
  <c r="F11" i="99"/>
  <c r="F10" i="99"/>
  <c r="F17" i="86"/>
  <c r="F15" i="86"/>
  <c r="F14" i="86"/>
  <c r="F13" i="86"/>
  <c r="F11" i="86"/>
  <c r="F10" i="86"/>
  <c r="F17" i="50"/>
  <c r="F15" i="50"/>
  <c r="F13" i="50"/>
  <c r="F11" i="50"/>
  <c r="F10" i="50"/>
  <c r="E23" i="53"/>
  <c r="I13" i="50"/>
  <c r="I17" i="50" s="1"/>
  <c r="I21" i="50" s="1"/>
  <c r="I25" i="50" s="1"/>
  <c r="H23" i="53"/>
  <c r="H27" i="53" s="1"/>
  <c r="L13" i="104"/>
  <c r="I13" i="104"/>
  <c r="K14" i="104"/>
  <c r="L11" i="104"/>
  <c r="K11" i="104"/>
  <c r="J11" i="104"/>
  <c r="G14" i="102"/>
  <c r="G11" i="102"/>
  <c r="G13" i="102" s="1"/>
  <c r="M25" i="50" l="1"/>
  <c r="L25" i="50"/>
  <c r="K25" i="50"/>
  <c r="N25" i="50" s="1"/>
  <c r="I27" i="53"/>
  <c r="O27" i="53"/>
  <c r="M27" i="53"/>
  <c r="K27" i="53"/>
  <c r="J27" i="53"/>
  <c r="I14" i="104"/>
  <c r="J14" i="104"/>
  <c r="F19" i="99"/>
  <c r="F18" i="99"/>
  <c r="F22" i="99"/>
  <c r="F14" i="99"/>
  <c r="F23" i="99"/>
  <c r="F18" i="50"/>
  <c r="F14" i="50"/>
  <c r="C11" i="102"/>
  <c r="C13" i="102" s="1"/>
  <c r="C15" i="102" s="1"/>
  <c r="I18" i="99"/>
  <c r="I22" i="99" s="1"/>
  <c r="I13" i="86"/>
  <c r="I17" i="86" s="1"/>
  <c r="I21" i="86" s="1"/>
  <c r="I26" i="86" s="1"/>
  <c r="J10" i="99"/>
  <c r="M11" i="86"/>
  <c r="K11" i="86"/>
  <c r="J11" i="86"/>
  <c r="N9" i="86"/>
  <c r="M9" i="86"/>
  <c r="J10" i="53"/>
  <c r="M26" i="86" l="1"/>
  <c r="K26" i="86"/>
  <c r="N26" i="86"/>
  <c r="J26" i="86"/>
  <c r="J26" i="99"/>
  <c r="N26" i="99"/>
  <c r="M26" i="99"/>
  <c r="L26" i="99"/>
  <c r="K26" i="99"/>
  <c r="I19" i="86"/>
  <c r="M19" i="86" s="1"/>
  <c r="F19" i="86"/>
  <c r="F24" i="86"/>
  <c r="F18" i="86"/>
  <c r="F23" i="86"/>
  <c r="E16" i="53"/>
  <c r="E24" i="53"/>
  <c r="J22" i="99"/>
  <c r="F19" i="50"/>
  <c r="F22" i="50"/>
  <c r="J15" i="86"/>
  <c r="K15" i="86"/>
  <c r="K17" i="86"/>
  <c r="N17" i="86"/>
  <c r="M17" i="86"/>
  <c r="J17" i="86"/>
  <c r="K19" i="86" l="1"/>
  <c r="J19" i="86"/>
  <c r="I23" i="86"/>
  <c r="I28" i="86" s="1"/>
  <c r="F23" i="50"/>
  <c r="D9" i="102" l="1"/>
  <c r="D11" i="102" s="1"/>
  <c r="D13" i="102" s="1"/>
  <c r="D15" i="102" s="1"/>
  <c r="L14" i="86"/>
  <c r="N10" i="53" l="1"/>
  <c r="I20" i="86" l="1"/>
  <c r="I24" i="86" s="1"/>
  <c r="I29" i="86" s="1"/>
  <c r="G15" i="102"/>
  <c r="N29" i="86" l="1"/>
  <c r="K29" i="86"/>
  <c r="L29" i="86"/>
  <c r="M29" i="86"/>
  <c r="M28" i="86"/>
  <c r="K28" i="86"/>
  <c r="J28" i="86"/>
  <c r="M10" i="53"/>
  <c r="L10" i="53"/>
  <c r="J14" i="53"/>
  <c r="L14" i="53" l="1"/>
  <c r="M14" i="53"/>
  <c r="N14" i="53"/>
  <c r="N18" i="53" l="1"/>
  <c r="L18" i="53"/>
  <c r="M18" i="53"/>
  <c r="J18" i="53"/>
  <c r="M22" i="53" l="1"/>
  <c r="L22" i="53"/>
  <c r="J22" i="53"/>
  <c r="E15" i="53"/>
  <c r="E20" i="53" l="1"/>
  <c r="E19" i="53" l="1"/>
  <c r="K9" i="50" l="1"/>
  <c r="N9" i="50" s="1"/>
  <c r="O19" i="53" l="1"/>
  <c r="K15" i="53"/>
  <c r="J19" i="53"/>
  <c r="J15" i="53"/>
  <c r="I15" i="53"/>
  <c r="N22" i="53"/>
  <c r="M19" i="53"/>
  <c r="I19" i="53" l="1"/>
  <c r="K19" i="53"/>
  <c r="L18" i="86" l="1"/>
  <c r="L10" i="86"/>
  <c r="L22" i="86" l="1"/>
  <c r="L14" i="50"/>
  <c r="M13" i="50"/>
  <c r="M10" i="50"/>
  <c r="L10" i="50"/>
  <c r="K10" i="50"/>
  <c r="N10" i="50" s="1"/>
  <c r="J10" i="50"/>
  <c r="M9" i="50"/>
  <c r="L9" i="50"/>
  <c r="M12" i="53"/>
  <c r="L12" i="53"/>
  <c r="J12" i="53"/>
  <c r="O11" i="53"/>
  <c r="M11" i="53"/>
  <c r="K11" i="53"/>
  <c r="J11" i="53"/>
  <c r="I11" i="53"/>
  <c r="J18" i="50" l="1"/>
  <c r="L13" i="50"/>
  <c r="K14" i="50"/>
  <c r="N14" i="50" s="1"/>
  <c r="K13" i="50"/>
  <c r="N13" i="50" s="1"/>
  <c r="M18" i="50"/>
  <c r="K18" i="50"/>
  <c r="N18" i="50" s="1"/>
  <c r="L18" i="50"/>
  <c r="M14" i="50"/>
  <c r="J14" i="50"/>
  <c r="M15" i="53"/>
  <c r="O15" i="53"/>
  <c r="H24" i="53" l="1"/>
  <c r="H28" i="53" s="1"/>
  <c r="K22" i="50"/>
  <c r="N22" i="50" s="1"/>
  <c r="L22" i="50"/>
  <c r="K17" i="50"/>
  <c r="N17" i="50" s="1"/>
  <c r="M17" i="50"/>
  <c r="L17" i="50"/>
  <c r="J22" i="50"/>
  <c r="M22" i="50"/>
  <c r="O23" i="53"/>
  <c r="I23" i="53"/>
  <c r="M23" i="53"/>
  <c r="K23" i="53"/>
  <c r="J23" i="53"/>
  <c r="L20" i="53"/>
  <c r="J20" i="53"/>
  <c r="M20" i="53"/>
  <c r="M28" i="53" l="1"/>
  <c r="L28" i="53"/>
  <c r="J28" i="53"/>
  <c r="L21" i="50"/>
  <c r="M21" i="50"/>
  <c r="K21" i="50"/>
  <c r="N21" i="50" s="1"/>
  <c r="J24" i="53"/>
  <c r="M24" i="53"/>
  <c r="L24" i="53"/>
  <c r="K9" i="86" l="1"/>
  <c r="L10" i="99"/>
  <c r="L9" i="102" l="1"/>
  <c r="K9" i="102"/>
  <c r="I9" i="102"/>
  <c r="L10" i="102"/>
  <c r="K10" i="102"/>
  <c r="J10" i="102"/>
  <c r="H10" i="102"/>
  <c r="K16" i="86" l="1"/>
  <c r="L11" i="102" l="1"/>
  <c r="K11" i="102"/>
  <c r="J11" i="102"/>
  <c r="I11" i="102"/>
  <c r="K12" i="102"/>
  <c r="L12" i="102"/>
  <c r="J12" i="102"/>
  <c r="H12" i="102"/>
  <c r="L16" i="86"/>
  <c r="M16" i="86"/>
  <c r="N16" i="86"/>
  <c r="N10" i="99"/>
  <c r="M10" i="99"/>
  <c r="K10" i="99"/>
  <c r="N13" i="86" l="1"/>
  <c r="M13" i="86"/>
  <c r="K13" i="86"/>
  <c r="J13" i="86"/>
  <c r="M15" i="86"/>
  <c r="K14" i="102"/>
  <c r="H14" i="102"/>
  <c r="J14" i="102"/>
  <c r="L14" i="102"/>
  <c r="L13" i="102"/>
  <c r="K13" i="102"/>
  <c r="I13" i="102"/>
  <c r="J13" i="102"/>
  <c r="L20" i="86"/>
  <c r="K20" i="86"/>
  <c r="M20" i="86"/>
  <c r="N20" i="86"/>
  <c r="G16" i="102"/>
  <c r="K16" i="102" l="1"/>
  <c r="J16" i="102"/>
  <c r="H16" i="102"/>
  <c r="L16" i="102"/>
  <c r="L24" i="86"/>
  <c r="K24" i="86"/>
  <c r="N24" i="86"/>
  <c r="M24" i="86"/>
  <c r="L15" i="102"/>
  <c r="I15" i="102"/>
  <c r="K15" i="102"/>
  <c r="J15" i="102"/>
  <c r="N21" i="86" l="1"/>
  <c r="M21" i="86"/>
  <c r="K21" i="86"/>
  <c r="M23" i="86"/>
  <c r="J23" i="86"/>
  <c r="K23" i="86"/>
  <c r="L14" i="99" l="1"/>
  <c r="K14" i="99"/>
  <c r="N14" i="99"/>
  <c r="J14" i="99"/>
  <c r="M14" i="99"/>
  <c r="J9" i="102"/>
  <c r="J9" i="86"/>
  <c r="N22" i="99" l="1"/>
  <c r="M22" i="99"/>
  <c r="L22" i="99"/>
  <c r="K22" i="99"/>
  <c r="K18" i="99"/>
  <c r="J18" i="99"/>
  <c r="L18" i="99"/>
  <c r="N18" i="99"/>
  <c r="M18" i="99"/>
  <c r="J21" i="86" l="1"/>
</calcChain>
</file>

<file path=xl/sharedStrings.xml><?xml version="1.0" encoding="utf-8"?>
<sst xmlns="http://schemas.openxmlformats.org/spreadsheetml/2006/main" count="513" uniqueCount="235">
  <si>
    <t>COSCO SHIPPING LINES (VIETNAM)</t>
  </si>
  <si>
    <t>CLICK HERE</t>
  </si>
  <si>
    <t>AUSTRALIA (FREMANTLE,ADELAIDE, SYDNEY,MELBOURNE,BRISBANE) VIA SIN</t>
  </si>
  <si>
    <t>AUSTRALIA (FREMANTLE,ADELAIDE, SYDNEY,MELBOURNE,BRISBANE) VIA PKL</t>
  </si>
  <si>
    <t>NEW ZEALAND VIA SINGAPORE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</si>
  <si>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</si>
  <si>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</si>
  <si>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</si>
  <si>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</si>
  <si>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RED SEA SERVICE VIA SINGAPORE</t>
  </si>
  <si>
    <t>BACK TO MENU</t>
  </si>
  <si>
    <t xml:space="preserve"> (HODEIDAH, ADEN via JEDDAH by FEEDER)</t>
  </si>
  <si>
    <t>ETA</t>
  </si>
  <si>
    <t>INTENDED</t>
  </si>
  <si>
    <t>HIEP PHUOC</t>
  </si>
  <si>
    <t>CAT LAI</t>
  </si>
  <si>
    <t>SIN</t>
  </si>
  <si>
    <t xml:space="preserve">CONNECTING VESSEL </t>
  </si>
  <si>
    <t>DJIBOUTI</t>
  </si>
  <si>
    <t>JEDDAH</t>
  </si>
  <si>
    <t>SOKHNA</t>
  </si>
  <si>
    <t>AQABA</t>
  </si>
  <si>
    <t>PORT SUDAN
(via Jeddah)</t>
  </si>
  <si>
    <t>SUN</t>
  </si>
  <si>
    <t>MON</t>
  </si>
  <si>
    <t xml:space="preserve">ABOVE SAILING SCHEDULE IS SUBJECT TO CHANGE WITH /WITHOUT PRIOR NOTICE </t>
  </si>
  <si>
    <t>Remarks for closing time:</t>
  </si>
  <si>
    <t xml:space="preserve">08:00 AM SAT in CAT LAI (SUN Feeder) </t>
  </si>
  <si>
    <t>07:00 AM SUN in CAT LAI</t>
  </si>
  <si>
    <t xml:space="preserve">PERSIAN GULF SERVICES </t>
  </si>
  <si>
    <t>VIA DAMMAM + 14DAYS TO RIYADH</t>
  </si>
  <si>
    <t>FEEDER  (QVS)</t>
  </si>
  <si>
    <t>ETD
HO CHI MINH</t>
  </si>
  <si>
    <t>CONNECTING VESSEL</t>
  </si>
  <si>
    <t>SOHAR</t>
  </si>
  <si>
    <t>JEBEL ALI</t>
  </si>
  <si>
    <t>HAMAD</t>
  </si>
  <si>
    <t>ABU DHABI</t>
  </si>
  <si>
    <t>DAMMAM</t>
  </si>
  <si>
    <t>JUBAIL</t>
  </si>
  <si>
    <t>(DUBAI)</t>
  </si>
  <si>
    <t>(KHALIFA PORT)</t>
  </si>
  <si>
    <t>-</t>
  </si>
  <si>
    <t>T/S PORT KELANG</t>
  </si>
  <si>
    <t>Via JEA</t>
  </si>
  <si>
    <t>PKG</t>
  </si>
  <si>
    <t>Umm Qasr 
North Port, Iraq</t>
  </si>
  <si>
    <t xml:space="preserve"> AUSTRALIA VIA SINGAPORE</t>
  </si>
  <si>
    <t>BRISBANE</t>
  </si>
  <si>
    <t>SYDNEY</t>
  </si>
  <si>
    <t>FREMANTLE</t>
  </si>
  <si>
    <t>MELBOURNE</t>
  </si>
  <si>
    <t>ADELAIDE</t>
  </si>
  <si>
    <t>FEEDER</t>
  </si>
  <si>
    <t xml:space="preserve">VOYAGE </t>
  </si>
  <si>
    <t>PKG(W)</t>
  </si>
  <si>
    <t xml:space="preserve">ADELAIDE
</t>
  </si>
  <si>
    <t>08:00 AM SAT in CAT LAI</t>
  </si>
  <si>
    <t xml:space="preserve"> NEW ZEALAND VIA SINGAPORE</t>
  </si>
  <si>
    <t>AUCKLAND</t>
  </si>
  <si>
    <t>LYTTELTON</t>
  </si>
  <si>
    <t>WELLINGTON</t>
  </si>
  <si>
    <t>NAPIER</t>
  </si>
  <si>
    <t>TAURANGA</t>
  </si>
  <si>
    <t xml:space="preserve">ETA </t>
  </si>
  <si>
    <t>BAHRAIN</t>
  </si>
  <si>
    <t>VIA JEBEL ALI TO SHARJAH/ AJMAN/ KUWAIT (SHUWAIKH/ SHUAIBA)/ UMM QASR</t>
  </si>
  <si>
    <t>RED SEA &amp; PERSIAN GULF SERVICE</t>
  </si>
  <si>
    <t>AUSTRALIA SERVICE</t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</si>
  <si>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</si>
  <si>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</si>
  <si>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t>RES1</t>
  </si>
  <si>
    <t>RES2</t>
  </si>
  <si>
    <t>MEX2</t>
  </si>
  <si>
    <t>MEX4</t>
  </si>
  <si>
    <t>MEX</t>
  </si>
  <si>
    <t>AAA1</t>
  </si>
  <si>
    <t>AAA2</t>
  </si>
  <si>
    <t>ASAL</t>
  </si>
  <si>
    <t>NZS</t>
  </si>
  <si>
    <t>JEBEL ALI , Umm Qasr North Port, Iraq via PKL</t>
  </si>
  <si>
    <t>PERSIAN GULF (JEBEL ALI , Umm Qasr North Port, Iraq) via PKL</t>
  </si>
  <si>
    <t>PERSIAN GULF (JEBEL ALI, DAMMAM, JUBAIL, SHARJAH, HAMAD, SOHAR, ABU DHABI, KUWAIT, AJMAN, BAHRAIN, UMM QASRR) VIA SINGAPORE</t>
  </si>
  <si>
    <t>RED SEA (DJIBOUTI, JEDDAH, SOKHNA, AQABA, PORT SUDAN) VIA SINGAPORE</t>
  </si>
  <si>
    <t>SANTA LOUKIA</t>
  </si>
  <si>
    <t>SAT</t>
  </si>
  <si>
    <t>T/S SIN</t>
  </si>
  <si>
    <t xml:space="preserve">T/S PKL </t>
  </si>
  <si>
    <t>MEX5</t>
  </si>
  <si>
    <t>20:00 FRI in TCHP // 02:00 AM FRI in CAT LAI // 20:00 PM THU in TRANSIMEX, TANAMEXCO (don’t accept ICD PHUOCLONG /BINHDUONG)</t>
  </si>
  <si>
    <t>BLANK SAILING</t>
  </si>
  <si>
    <t>ASAX</t>
  </si>
  <si>
    <t>China Australia Pacific Service (VIA HONG KONG)</t>
  </si>
  <si>
    <t>Lae – Port Moresby – Townsville – Darwin</t>
  </si>
  <si>
    <t>INTENT CONNECTION VESSEL</t>
  </si>
  <si>
    <t>LAE</t>
  </si>
  <si>
    <t>PORT MORESBY</t>
  </si>
  <si>
    <t>TOWNSVILLE</t>
  </si>
  <si>
    <t>DARWIN</t>
  </si>
  <si>
    <t>WED</t>
  </si>
  <si>
    <t>LAE01</t>
  </si>
  <si>
    <t>MTK01</t>
  </si>
  <si>
    <t>TSV01</t>
  </si>
  <si>
    <t>DRW01</t>
  </si>
  <si>
    <t xml:space="preserve">HKG01 : HIT </t>
  </si>
  <si>
    <t>CLOSING TIME :</t>
  </si>
  <si>
    <t>CAT LAI :</t>
  </si>
  <si>
    <t>LAE01: Lae Wharf</t>
  </si>
  <si>
    <t>MTK01: Motukea Int'l Terminal Ltd (MIT)</t>
  </si>
  <si>
    <t>TSV01: Townsville Stevedoring &amp; Terminal</t>
  </si>
  <si>
    <t>DRW01: Linx Cargo Care Group</t>
  </si>
  <si>
    <t>AUSTRALIA PACIFIC SERVICE (LAE, PORT MORESBY, TOWNSVILLE, DARWIN) VIA HKG</t>
  </si>
  <si>
    <t>GREEN HORIZON</t>
  </si>
  <si>
    <t>SEASPAN NEW DELHI</t>
  </si>
  <si>
    <t>VENETIA</t>
  </si>
  <si>
    <t>CAPE FAWLEY</t>
  </si>
  <si>
    <t>OOCL TEXAS</t>
  </si>
  <si>
    <t>CAP</t>
  </si>
  <si>
    <t>115S</t>
  </si>
  <si>
    <t>KOTA LARIS</t>
  </si>
  <si>
    <t>062S</t>
  </si>
  <si>
    <t>NAVIOS DOMINO</t>
  </si>
  <si>
    <t>182S</t>
  </si>
  <si>
    <t>063S</t>
  </si>
  <si>
    <t>060S</t>
  </si>
  <si>
    <t>2045S</t>
  </si>
  <si>
    <t>186S</t>
  </si>
  <si>
    <t>057S</t>
  </si>
  <si>
    <t>2047S</t>
  </si>
  <si>
    <t xml:space="preserve"> AUSTRALIA VIA PORT KELANG (TEMPORARILY STOP)</t>
  </si>
  <si>
    <t>FEEDER  (HPX2)</t>
  </si>
  <si>
    <t>FITZ ROY</t>
  </si>
  <si>
    <t>SINAR SUNDA</t>
  </si>
  <si>
    <t>COSCO ISTANBUL</t>
  </si>
  <si>
    <t>COSCO VALENCIA</t>
  </si>
  <si>
    <t>CMA CGM MARLIN</t>
  </si>
  <si>
    <t>OOCL TAIPEI</t>
  </si>
  <si>
    <t>11:59 SAT</t>
  </si>
  <si>
    <t>SAN LORENZO</t>
  </si>
  <si>
    <t>OOCL PANAMA</t>
  </si>
  <si>
    <t>PROGRESS C</t>
  </si>
  <si>
    <t>OOCL BRISBANE</t>
  </si>
  <si>
    <t>KOTA LAMBAI</t>
  </si>
  <si>
    <t>OOCL YOKOHAMA</t>
  </si>
  <si>
    <t>CSCL MARS</t>
  </si>
  <si>
    <t>COSCO SHIPPING AQUARIUS</t>
  </si>
  <si>
    <t>XIN XIA MEN</t>
  </si>
  <si>
    <t>109S</t>
  </si>
  <si>
    <t>TIANJIN BRIDGE</t>
  </si>
  <si>
    <t>308S</t>
  </si>
  <si>
    <t>068S</t>
  </si>
  <si>
    <t>146S</t>
  </si>
  <si>
    <t>159S</t>
  </si>
  <si>
    <t>KOTA LUMAYAN</t>
  </si>
  <si>
    <t>163S</t>
  </si>
  <si>
    <t>COSCO GENOA</t>
  </si>
  <si>
    <t>OOCL CHICAGO</t>
  </si>
  <si>
    <t>COSCO ROTTERDAM</t>
  </si>
  <si>
    <t>107S</t>
  </si>
  <si>
    <t>WAN FU DA</t>
  </si>
  <si>
    <t>196S</t>
  </si>
  <si>
    <t>242S</t>
  </si>
  <si>
    <t>150S</t>
  </si>
  <si>
    <t>108S</t>
  </si>
  <si>
    <t>197S</t>
  </si>
  <si>
    <t>243S</t>
  </si>
  <si>
    <t>151S</t>
  </si>
  <si>
    <t>198S</t>
  </si>
  <si>
    <t>CMA CGM THALASSA</t>
  </si>
  <si>
    <t>0MD95W1MA</t>
  </si>
  <si>
    <t>APL GWANGYANG</t>
  </si>
  <si>
    <t>0MD99W1MA</t>
  </si>
  <si>
    <t>CMA CGM PELLEAS</t>
  </si>
  <si>
    <t>0MD9BW1MA</t>
  </si>
  <si>
    <t>TBN13(MEX4)</t>
  </si>
  <si>
    <t>0GE01W1MA</t>
  </si>
  <si>
    <t>CSCL INDIAN OCEAN</t>
  </si>
  <si>
    <t>060W</t>
  </si>
  <si>
    <t>074W</t>
  </si>
  <si>
    <t>032W</t>
  </si>
  <si>
    <t>THESEUS</t>
  </si>
  <si>
    <t>1171-033W</t>
  </si>
  <si>
    <t>COSCO SHIPPING KILIMANJARO</t>
  </si>
  <si>
    <t>034W</t>
  </si>
  <si>
    <t>TIAN CHANG HE</t>
  </si>
  <si>
    <t>086W</t>
  </si>
  <si>
    <t>KOTA CEMPAKA</t>
  </si>
  <si>
    <t>0061W</t>
  </si>
  <si>
    <t>CSCL URANUS</t>
  </si>
  <si>
    <t>095W</t>
  </si>
  <si>
    <t>072W</t>
  </si>
  <si>
    <t>COSCO ADEN</t>
  </si>
  <si>
    <t>067S</t>
  </si>
  <si>
    <t>205S</t>
  </si>
  <si>
    <t>309S</t>
  </si>
  <si>
    <t>160S</t>
  </si>
  <si>
    <t>147S</t>
  </si>
  <si>
    <t>161S</t>
  </si>
  <si>
    <t>OOCL HOUSTON</t>
  </si>
  <si>
    <t>192S</t>
  </si>
  <si>
    <t>164S</t>
  </si>
  <si>
    <t>074S</t>
  </si>
  <si>
    <t>224S</t>
  </si>
  <si>
    <t>OOCL ITALY</t>
  </si>
  <si>
    <t>131S</t>
  </si>
  <si>
    <t>076S</t>
  </si>
  <si>
    <t>096S</t>
  </si>
  <si>
    <t>187S</t>
  </si>
  <si>
    <t>ANTWERP BRIDGE</t>
  </si>
  <si>
    <t>225</t>
  </si>
  <si>
    <t>KOTA LEMBAH</t>
  </si>
  <si>
    <t>220</t>
  </si>
  <si>
    <t>765</t>
  </si>
  <si>
    <t>110S</t>
  </si>
  <si>
    <t>181</t>
  </si>
  <si>
    <t>SPIRIT OF DUBAI</t>
  </si>
  <si>
    <t>53S</t>
  </si>
  <si>
    <t>KAMA BHUM</t>
  </si>
  <si>
    <t>307S</t>
  </si>
  <si>
    <t>54S</t>
  </si>
  <si>
    <t>EVER LIVEN</t>
  </si>
  <si>
    <t>0184-067W</t>
  </si>
  <si>
    <t>EVER LISSOME</t>
  </si>
  <si>
    <t>0186-060W</t>
  </si>
  <si>
    <t>EVER LIVELY</t>
  </si>
  <si>
    <t>0188-058W</t>
  </si>
  <si>
    <t>FEEDER  (CVX1)</t>
  </si>
  <si>
    <t>ETA XCT (Xiaochang Beach)</t>
  </si>
  <si>
    <t>ETD T/S XCT (Xiaochang Beach)</t>
  </si>
  <si>
    <t>JT GLORY</t>
  </si>
  <si>
    <t>446N</t>
  </si>
  <si>
    <t>MIYUNHE</t>
  </si>
  <si>
    <t>414N</t>
  </si>
  <si>
    <t>447N</t>
  </si>
  <si>
    <t>415N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</si>
</sst>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€-C07]\ #,##0"/>
    <numFmt numFmtId="165" formatCode="[$-409]d/mmm;@"/>
    <numFmt numFmtId="166" formatCode="[$-409]d\-mmm;@"/>
    <numFmt numFmtId="167" formatCode="&quot;Lilium V.&quot;#&quot;S&quot;"/>
    <numFmt numFmtId="168" formatCode="dd/mm"/>
    <numFmt numFmtId="169" formatCode="[$-F400]h:mm:ss\ AM/PM"/>
    <numFmt numFmtId="170" formatCode="_([$€-2]* #,##0.00_);_([$€-2]* \(#,##0.00\);_([$€-2]* &quot;-&quot;??_)"/>
    <numFmt numFmtId="171" formatCode="000#&quot;W&quot;"/>
    <numFmt numFmtId="172" formatCode="[$-14809]dd/mm/yyyy;@"/>
    <numFmt numFmtId="173" formatCode="0000&quot;S&quot;"/>
    <numFmt numFmtId="174" formatCode="_ * #,##0_ ;_ * \-#,##0_ ;_ * &quot;-&quot;_ ;_ @_ "/>
  </numFmts>
  <fonts count="108">
    <font>
      <sz val="12"/>
      <name val=".VnTime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17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2"/>
      <name val="Times New Roman"/>
      <family val="1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E"/>
      <charset val="238"/>
    </font>
    <font>
      <sz val="11"/>
      <name val="바탕체"/>
      <family val="1"/>
      <charset val="129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2"/>
      <name val=".VnTime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u/>
      <sz val="11"/>
      <color indexed="12"/>
      <name val="Arial"/>
      <family val="2"/>
    </font>
    <font>
      <b/>
      <sz val="11"/>
      <name val="Arial"/>
      <family val="2"/>
    </font>
    <font>
      <b/>
      <sz val="14"/>
      <color rgb="FF0000FF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u/>
      <sz val="14"/>
      <color indexed="8"/>
      <name val="Arial"/>
      <family val="2"/>
    </font>
    <font>
      <i/>
      <u/>
      <sz val="14"/>
      <color indexed="8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b/>
      <sz val="14"/>
      <color indexed="17"/>
      <name val="Arial"/>
      <family val="2"/>
    </font>
    <font>
      <b/>
      <sz val="26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FF66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indexed="17"/>
      <name val="Arial"/>
      <family val="2"/>
    </font>
    <font>
      <b/>
      <sz val="11"/>
      <color indexed="12"/>
      <name val="Arial"/>
      <family val="2"/>
    </font>
    <font>
      <b/>
      <sz val="11"/>
      <color rgb="FF7030A0"/>
      <name val="Arial"/>
      <family val="2"/>
    </font>
    <font>
      <b/>
      <sz val="11"/>
      <color rgb="FFFF0066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indexed="40"/>
      <name val="Arial"/>
      <family val="2"/>
    </font>
    <font>
      <i/>
      <sz val="11"/>
      <color indexed="12"/>
      <name val="Arial"/>
      <family val="2"/>
    </font>
    <font>
      <b/>
      <sz val="11"/>
      <color indexed="6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60"/>
      <name val="Arial"/>
      <family val="2"/>
    </font>
    <font>
      <b/>
      <i/>
      <sz val="11"/>
      <color theme="9" tint="-0.499984740745262"/>
      <name val="Arial"/>
      <family val="2"/>
    </font>
    <font>
      <b/>
      <sz val="11"/>
      <color indexed="16"/>
      <name val="Arial"/>
      <family val="2"/>
    </font>
    <font>
      <b/>
      <u/>
      <sz val="11"/>
      <color indexed="8"/>
      <name val="Arial"/>
      <family val="2"/>
    </font>
    <font>
      <i/>
      <sz val="11"/>
      <color indexed="16"/>
      <name val="Arial"/>
      <family val="2"/>
    </font>
    <font>
      <i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sz val="11"/>
      <color rgb="FF0070C0"/>
      <name val="Arial"/>
      <family val="2"/>
    </font>
    <font>
      <b/>
      <sz val="11"/>
      <color indexed="61"/>
      <name val="Arial"/>
      <family val="2"/>
    </font>
    <font>
      <b/>
      <sz val="11"/>
      <color rgb="FF0000FF"/>
      <name val="Arial"/>
      <family val="2"/>
    </font>
    <font>
      <b/>
      <sz val="11"/>
      <color indexed="62"/>
      <name val="Arial"/>
      <family val="2"/>
    </font>
    <font>
      <b/>
      <sz val="11"/>
      <color theme="6" tint="-0.499984740745262"/>
      <name val="Arial"/>
      <family val="2"/>
    </font>
    <font>
      <b/>
      <sz val="11"/>
      <color indexed="14"/>
      <name val="Arial"/>
      <family val="2"/>
    </font>
    <font>
      <i/>
      <u/>
      <sz val="11"/>
      <color indexed="10"/>
      <name val="Arial"/>
      <family val="2"/>
    </font>
    <font>
      <sz val="11"/>
      <color indexed="12"/>
      <name val="Arial"/>
      <family val="2"/>
    </font>
    <font>
      <b/>
      <u/>
      <sz val="11"/>
      <color indexed="11"/>
      <name val="Arial"/>
      <family val="2"/>
    </font>
    <font>
      <b/>
      <u/>
      <sz val="11"/>
      <color indexed="17"/>
      <name val="Arial"/>
      <family val="2"/>
    </font>
    <font>
      <b/>
      <sz val="11"/>
      <color rgb="FF006600"/>
      <name val="Arial"/>
      <family val="2"/>
    </font>
    <font>
      <b/>
      <sz val="11"/>
      <color indexed="48"/>
      <name val="Arial"/>
      <family val="2"/>
    </font>
    <font>
      <b/>
      <u/>
      <sz val="11"/>
      <color rgb="FF00B050"/>
      <name val="Arial"/>
      <family val="2"/>
    </font>
    <font>
      <b/>
      <u/>
      <sz val="14"/>
      <color rgb="FF0000FF"/>
      <name val="Arial"/>
      <family val="2"/>
    </font>
    <font>
      <b/>
      <sz val="11"/>
      <color rgb="FF0099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FF"/>
      <name val="Arial"/>
      <family val="2"/>
    </font>
    <font>
      <b/>
      <i/>
      <sz val="11"/>
      <name val="Arial"/>
      <family val="2"/>
    </font>
    <font>
      <b/>
      <sz val="11"/>
      <color theme="7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i/>
      <sz val="12"/>
      <color indexed="60"/>
      <name val="Arial"/>
      <family val="2"/>
    </font>
    <font>
      <b/>
      <sz val="12"/>
      <color indexed="8"/>
      <name val="Arial"/>
      <family val="2"/>
    </font>
    <font>
      <sz val="10"/>
      <name val="VNI-Times"/>
    </font>
    <font>
      <b/>
      <u/>
      <sz val="12"/>
      <color indexed="12"/>
      <name val="Arial"/>
      <family val="2"/>
    </font>
    <font>
      <sz val="12"/>
      <color indexed="8"/>
      <name val="Arial"/>
      <family val="2"/>
    </font>
    <font>
      <b/>
      <sz val="11"/>
      <color theme="9" tint="-0.499984740745262"/>
      <name val="Arial"/>
      <family val="2"/>
    </font>
    <font>
      <sz val="12"/>
      <name val="宋体"/>
      <family val="3"/>
      <charset val="134"/>
    </font>
    <font>
      <sz val="12"/>
      <name val="바탕체"/>
      <family val="1"/>
      <charset val="129"/>
    </font>
    <font>
      <sz val="11"/>
      <color theme="1"/>
      <name val="Calibri"/>
      <family val="3"/>
      <charset val="129"/>
      <scheme val="minor"/>
    </font>
    <font>
      <b/>
      <sz val="12"/>
      <color theme="1"/>
      <name val="Arial"/>
      <family val="2"/>
    </font>
    <font>
      <b/>
      <sz val="11"/>
      <color rgb="FF00B05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rgb="FFFF0000"/>
      </patternFill>
    </fill>
    <fill>
      <patternFill patternType="solid">
        <fgColor indexed="9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000000"/>
      </patternFill>
    </fill>
    <fill>
      <patternFill patternType="lightGray">
        <bgColor indexed="9"/>
      </patternFill>
    </fill>
    <fill>
      <patternFill patternType="lightGray"/>
    </fill>
    <fill>
      <patternFill patternType="lightGray">
        <bgColor rgb="FFFFFF00"/>
      </patternFill>
    </fill>
    <fill>
      <patternFill patternType="lightGray">
        <bgColor theme="0"/>
      </patternFill>
    </fill>
    <fill>
      <patternFill patternType="lightGray">
        <fgColor rgb="FFFF0000"/>
      </patternFill>
    </fill>
    <fill>
      <patternFill patternType="lightUp"/>
    </fill>
    <fill>
      <patternFill patternType="lightUp">
        <bgColor indexed="9"/>
      </patternFill>
    </fill>
    <fill>
      <patternFill patternType="lightUp">
        <bgColor theme="0"/>
      </patternFill>
    </fill>
  </fills>
  <borders count="33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64"/>
      </top>
      <bottom/>
      <diagonal/>
    </border>
  </borders>
  <cellStyleXfs count="162">
    <xf numFmtId="0" fontId="0" fillId="0" borderId="0"/>
    <xf numFmtId="165" fontId="6" fillId="0" borderId="0"/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9" borderId="0" applyNumberFormat="0" applyBorder="0" applyAlignment="0" applyProtection="0"/>
    <xf numFmtId="0" fontId="6" fillId="0" borderId="0"/>
    <xf numFmtId="0" fontId="12" fillId="17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6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/>
    <xf numFmtId="0" fontId="2" fillId="0" borderId="0"/>
    <xf numFmtId="0" fontId="7" fillId="9" borderId="0" applyNumberFormat="0" applyBorder="0" applyAlignment="0" applyProtection="0"/>
    <xf numFmtId="164" fontId="15" fillId="0" borderId="0"/>
    <xf numFmtId="164" fontId="16" fillId="0" borderId="0"/>
    <xf numFmtId="164" fontId="17" fillId="0" borderId="0"/>
    <xf numFmtId="0" fontId="18" fillId="0" borderId="0"/>
    <xf numFmtId="0" fontId="10" fillId="0" borderId="0"/>
    <xf numFmtId="0" fontId="1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/>
    <xf numFmtId="0" fontId="25" fillId="28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30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9" fillId="0" borderId="0"/>
    <xf numFmtId="0" fontId="2" fillId="0" borderId="0"/>
    <xf numFmtId="0" fontId="6" fillId="0" borderId="0"/>
    <xf numFmtId="165" fontId="1" fillId="0" borderId="0"/>
    <xf numFmtId="173" fontId="6" fillId="0" borderId="0"/>
    <xf numFmtId="173" fontId="6" fillId="0" borderId="0"/>
    <xf numFmtId="0" fontId="1" fillId="0" borderId="0"/>
    <xf numFmtId="0" fontId="6" fillId="0" borderId="0"/>
    <xf numFmtId="0" fontId="6" fillId="0" borderId="0"/>
    <xf numFmtId="164" fontId="15" fillId="0" borderId="0"/>
    <xf numFmtId="164" fontId="15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174" fontId="1" fillId="0" borderId="0" applyFont="0" applyFill="0" applyBorder="0" applyAlignment="0" applyProtection="0"/>
    <xf numFmtId="0" fontId="105" fillId="0" borderId="0">
      <alignment vertical="center"/>
    </xf>
    <xf numFmtId="174" fontId="104" fillId="0" borderId="0" applyFont="0" applyFill="0" applyBorder="0" applyAlignment="0" applyProtection="0"/>
    <xf numFmtId="174" fontId="104" fillId="0" borderId="0" applyFont="0" applyFill="0" applyBorder="0" applyAlignment="0" applyProtection="0"/>
    <xf numFmtId="0" fontId="104" fillId="0" borderId="0"/>
    <xf numFmtId="0" fontId="104" fillId="0" borderId="0"/>
    <xf numFmtId="0" fontId="103" fillId="0" borderId="0"/>
    <xf numFmtId="0" fontId="103" fillId="0" borderId="0"/>
    <xf numFmtId="0" fontId="103" fillId="0" borderId="0"/>
  </cellStyleXfs>
  <cellXfs count="680">
    <xf numFmtId="0" fontId="0" fillId="0" borderId="0" xfId="0"/>
    <xf numFmtId="0" fontId="37" fillId="0" borderId="0" xfId="49" applyFont="1" applyAlignment="1">
      <alignment vertical="center"/>
    </xf>
    <xf numFmtId="0" fontId="38" fillId="0" borderId="0" xfId="45" applyFont="1" applyAlignment="1">
      <alignment vertical="center"/>
    </xf>
    <xf numFmtId="16" fontId="39" fillId="0" borderId="0" xfId="51" applyNumberFormat="1" applyFont="1" applyAlignment="1">
      <alignment horizontal="center" vertical="center"/>
    </xf>
    <xf numFmtId="0" fontId="40" fillId="0" borderId="0" xfId="45" applyFont="1"/>
    <xf numFmtId="0" fontId="39" fillId="0" borderId="0" xfId="49" applyFont="1" applyAlignment="1">
      <alignment horizontal="left" vertical="center"/>
    </xf>
    <xf numFmtId="0" fontId="38" fillId="0" borderId="0" xfId="0" applyFont="1"/>
    <xf numFmtId="0" fontId="38" fillId="0" borderId="0" xfId="49" applyFont="1" applyAlignment="1">
      <alignment vertical="center"/>
    </xf>
    <xf numFmtId="0" fontId="40" fillId="0" borderId="0" xfId="45" applyFont="1" applyAlignment="1">
      <alignment vertical="center"/>
    </xf>
    <xf numFmtId="0" fontId="38" fillId="0" borderId="0" xfId="51" applyFont="1" applyAlignment="1">
      <alignment vertical="center"/>
    </xf>
    <xf numFmtId="0" fontId="41" fillId="0" borderId="0" xfId="47" applyFont="1" applyAlignment="1">
      <alignment horizontal="center"/>
    </xf>
    <xf numFmtId="0" fontId="42" fillId="0" borderId="0" xfId="47" applyFont="1"/>
    <xf numFmtId="166" fontId="41" fillId="0" borderId="0" xfId="46" applyNumberFormat="1" applyFont="1" applyAlignment="1">
      <alignment horizontal="center"/>
    </xf>
    <xf numFmtId="0" fontId="42" fillId="0" borderId="0" xfId="46" applyFont="1"/>
    <xf numFmtId="0" fontId="41" fillId="0" borderId="0" xfId="46" applyFont="1" applyAlignment="1">
      <alignment horizontal="centerContinuous"/>
    </xf>
    <xf numFmtId="0" fontId="41" fillId="0" borderId="0" xfId="46" applyFont="1" applyAlignment="1">
      <alignment horizontal="center"/>
    </xf>
    <xf numFmtId="0" fontId="40" fillId="0" borderId="0" xfId="45" applyFont="1" applyAlignment="1">
      <alignment horizontal="center"/>
    </xf>
    <xf numFmtId="0" fontId="40" fillId="0" borderId="0" xfId="45" applyFont="1" applyAlignment="1">
      <alignment horizontal="right"/>
    </xf>
    <xf numFmtId="0" fontId="44" fillId="0" borderId="0" xfId="45" applyFont="1"/>
    <xf numFmtId="0" fontId="41" fillId="0" borderId="0" xfId="45" applyFont="1"/>
    <xf numFmtId="0" fontId="40" fillId="0" borderId="0" xfId="0" applyFont="1" applyAlignment="1">
      <alignment horizontal="right"/>
    </xf>
    <xf numFmtId="0" fontId="45" fillId="0" borderId="0" xfId="5" applyFont="1" applyFill="1" applyAlignment="1" applyProtection="1"/>
    <xf numFmtId="0" fontId="44" fillId="0" borderId="0" xfId="0" applyFont="1"/>
    <xf numFmtId="0" fontId="40" fillId="0" borderId="0" xfId="0" applyFont="1"/>
    <xf numFmtId="0" fontId="41" fillId="0" borderId="0" xfId="49" applyFont="1" applyAlignment="1">
      <alignment vertical="center"/>
    </xf>
    <xf numFmtId="0" fontId="46" fillId="0" borderId="0" xfId="0" applyFont="1"/>
    <xf numFmtId="0" fontId="47" fillId="0" borderId="0" xfId="0" applyFont="1"/>
    <xf numFmtId="0" fontId="48" fillId="0" borderId="0" xfId="51" applyFont="1" applyAlignment="1">
      <alignment vertical="center"/>
    </xf>
    <xf numFmtId="0" fontId="48" fillId="0" borderId="0" xfId="51" applyFont="1" applyAlignment="1">
      <alignment horizontal="right" vertical="center"/>
    </xf>
    <xf numFmtId="1" fontId="49" fillId="0" borderId="0" xfId="51" applyNumberFormat="1" applyFont="1" applyAlignment="1">
      <alignment horizontal="left" vertical="center"/>
    </xf>
    <xf numFmtId="0" fontId="39" fillId="0" borderId="0" xfId="51" applyFont="1" applyAlignment="1">
      <alignment vertical="center"/>
    </xf>
    <xf numFmtId="0" fontId="44" fillId="0" borderId="0" xfId="51" applyFont="1" applyAlignment="1">
      <alignment vertical="center"/>
    </xf>
    <xf numFmtId="0" fontId="39" fillId="0" borderId="0" xfId="49" applyFont="1" applyAlignment="1">
      <alignment vertical="center"/>
    </xf>
    <xf numFmtId="0" fontId="48" fillId="0" borderId="0" xfId="49" applyFont="1" applyAlignment="1">
      <alignment vertical="center"/>
    </xf>
    <xf numFmtId="0" fontId="50" fillId="0" borderId="0" xfId="49" applyFont="1" applyAlignment="1">
      <alignment vertical="center"/>
    </xf>
    <xf numFmtId="0" fontId="39" fillId="0" borderId="0" xfId="49" applyFont="1" applyAlignment="1">
      <alignment horizontal="right" vertical="center"/>
    </xf>
    <xf numFmtId="1" fontId="40" fillId="0" borderId="0" xfId="51" applyNumberFormat="1" applyFont="1" applyAlignment="1">
      <alignment horizontal="left" vertical="center"/>
    </xf>
    <xf numFmtId="0" fontId="40" fillId="0" borderId="0" xfId="51" applyFont="1" applyAlignment="1">
      <alignment vertical="center"/>
    </xf>
    <xf numFmtId="16" fontId="51" fillId="0" borderId="0" xfId="45" applyNumberFormat="1" applyFont="1" applyAlignment="1">
      <alignment horizontal="center"/>
    </xf>
    <xf numFmtId="0" fontId="39" fillId="0" borderId="0" xfId="51" applyFont="1" applyAlignment="1">
      <alignment horizontal="right" vertical="center"/>
    </xf>
    <xf numFmtId="0" fontId="39" fillId="0" borderId="0" xfId="45" applyFont="1" applyAlignment="1">
      <alignment horizontal="left"/>
    </xf>
    <xf numFmtId="0" fontId="38" fillId="0" borderId="0" xfId="51" applyFont="1" applyAlignment="1">
      <alignment horizontal="left" vertical="center"/>
    </xf>
    <xf numFmtId="0" fontId="39" fillId="0" borderId="0" xfId="45" applyFont="1"/>
    <xf numFmtId="0" fontId="40" fillId="0" borderId="0" xfId="47" applyFont="1"/>
    <xf numFmtId="0" fontId="52" fillId="0" borderId="0" xfId="47" applyFont="1" applyAlignment="1">
      <alignment horizontal="center"/>
    </xf>
    <xf numFmtId="0" fontId="42" fillId="0" borderId="0" xfId="46" applyFont="1" applyAlignment="1">
      <alignment horizontal="centerContinuous"/>
    </xf>
    <xf numFmtId="0" fontId="41" fillId="0" borderId="0" xfId="45" applyFont="1" applyAlignment="1">
      <alignment horizontal="left"/>
    </xf>
    <xf numFmtId="0" fontId="36" fillId="4" borderId="0" xfId="51" applyFont="1" applyFill="1" applyAlignment="1">
      <alignment vertical="center"/>
    </xf>
    <xf numFmtId="0" fontId="33" fillId="0" borderId="0" xfId="46" applyFont="1"/>
    <xf numFmtId="0" fontId="33" fillId="0" borderId="0" xfId="46" applyFont="1" applyAlignment="1">
      <alignment horizontal="left"/>
    </xf>
    <xf numFmtId="166" fontId="63" fillId="0" borderId="0" xfId="0" applyNumberFormat="1" applyFont="1" applyAlignment="1">
      <alignment horizontal="center"/>
    </xf>
    <xf numFmtId="166" fontId="62" fillId="0" borderId="0" xfId="0" applyNumberFormat="1" applyFont="1" applyAlignment="1">
      <alignment horizontal="center"/>
    </xf>
    <xf numFmtId="167" fontId="36" fillId="3" borderId="0" xfId="46" applyNumberFormat="1" applyFont="1" applyFill="1" applyAlignment="1">
      <alignment horizontal="center" vertical="center"/>
    </xf>
    <xf numFmtId="0" fontId="33" fillId="0" borderId="0" xfId="45" applyFont="1" applyAlignment="1">
      <alignment vertical="center"/>
    </xf>
    <xf numFmtId="0" fontId="33" fillId="4" borderId="0" xfId="46" applyFont="1" applyFill="1"/>
    <xf numFmtId="0" fontId="33" fillId="4" borderId="0" xfId="45" applyFont="1" applyFill="1" applyAlignment="1">
      <alignment vertical="center"/>
    </xf>
    <xf numFmtId="0" fontId="60" fillId="4" borderId="0" xfId="45" applyFont="1" applyFill="1" applyAlignment="1">
      <alignment horizontal="center" vertical="center"/>
    </xf>
    <xf numFmtId="0" fontId="55" fillId="3" borderId="0" xfId="49" applyFont="1" applyFill="1" applyAlignment="1">
      <alignment vertical="center"/>
    </xf>
    <xf numFmtId="0" fontId="59" fillId="3" borderId="2" xfId="0" applyFont="1" applyFill="1" applyBorder="1" applyAlignment="1">
      <alignment horizontal="left" vertical="center"/>
    </xf>
    <xf numFmtId="0" fontId="36" fillId="3" borderId="0" xfId="49" applyFont="1" applyFill="1" applyAlignment="1">
      <alignment vertical="center"/>
    </xf>
    <xf numFmtId="0" fontId="58" fillId="0" borderId="0" xfId="45" applyFont="1" applyAlignment="1">
      <alignment horizontal="center"/>
    </xf>
    <xf numFmtId="0" fontId="66" fillId="0" borderId="0" xfId="46" applyFont="1" applyAlignment="1">
      <alignment horizontal="left"/>
    </xf>
    <xf numFmtId="0" fontId="66" fillId="0" borderId="0" xfId="46" applyFont="1"/>
    <xf numFmtId="0" fontId="67" fillId="0" borderId="0" xfId="46" applyFont="1" applyAlignment="1">
      <alignment horizontal="centerContinuous"/>
    </xf>
    <xf numFmtId="0" fontId="58" fillId="0" borderId="0" xfId="45" applyFont="1" applyAlignment="1">
      <alignment horizontal="right"/>
    </xf>
    <xf numFmtId="15" fontId="58" fillId="0" borderId="0" xfId="45" applyNumberFormat="1" applyFont="1" applyAlignment="1">
      <alignment horizontal="center"/>
    </xf>
    <xf numFmtId="0" fontId="68" fillId="0" borderId="0" xfId="46" applyFont="1" applyAlignment="1">
      <alignment horizontal="right"/>
    </xf>
    <xf numFmtId="0" fontId="69" fillId="5" borderId="0" xfId="51" applyFont="1" applyFill="1" applyAlignment="1">
      <alignment horizontal="right" vertical="center"/>
    </xf>
    <xf numFmtId="168" fontId="33" fillId="5" borderId="0" xfId="46" applyNumberFormat="1" applyFont="1" applyFill="1"/>
    <xf numFmtId="167" fontId="65" fillId="5" borderId="0" xfId="46" applyNumberFormat="1" applyFont="1" applyFill="1" applyAlignment="1">
      <alignment horizontal="left"/>
    </xf>
    <xf numFmtId="0" fontId="70" fillId="5" borderId="0" xfId="45" applyFont="1" applyFill="1" applyAlignment="1">
      <alignment horizontal="center"/>
    </xf>
    <xf numFmtId="0" fontId="33" fillId="5" borderId="0" xfId="46" applyFont="1" applyFill="1"/>
    <xf numFmtId="0" fontId="34" fillId="3" borderId="0" xfId="49" applyFont="1" applyFill="1" applyAlignment="1">
      <alignment vertical="center"/>
    </xf>
    <xf numFmtId="0" fontId="71" fillId="3" borderId="0" xfId="49" applyFont="1" applyFill="1" applyAlignment="1">
      <alignment vertical="center"/>
    </xf>
    <xf numFmtId="0" fontId="33" fillId="5" borderId="0" xfId="45" applyFont="1" applyFill="1"/>
    <xf numFmtId="0" fontId="33" fillId="2" borderId="0" xfId="46" applyFont="1" applyFill="1"/>
    <xf numFmtId="0" fontId="63" fillId="3" borderId="0" xfId="49" applyFont="1" applyFill="1" applyAlignment="1">
      <alignment vertical="center"/>
    </xf>
    <xf numFmtId="0" fontId="72" fillId="8" borderId="0" xfId="45" applyFont="1" applyFill="1" applyAlignment="1">
      <alignment horizontal="right" vertical="center"/>
    </xf>
    <xf numFmtId="0" fontId="43" fillId="5" borderId="0" xfId="45" applyFont="1" applyFill="1" applyAlignment="1">
      <alignment vertical="center"/>
    </xf>
    <xf numFmtId="0" fontId="34" fillId="5" borderId="0" xfId="0" applyFont="1" applyFill="1" applyAlignment="1">
      <alignment horizontal="center"/>
    </xf>
    <xf numFmtId="16" fontId="33" fillId="5" borderId="0" xfId="45" applyNumberFormat="1" applyFont="1" applyFill="1"/>
    <xf numFmtId="0" fontId="58" fillId="3" borderId="0" xfId="49" applyFont="1" applyFill="1" applyAlignment="1">
      <alignment vertical="center"/>
    </xf>
    <xf numFmtId="0" fontId="64" fillId="3" borderId="0" xfId="45" applyFont="1" applyFill="1" applyAlignment="1">
      <alignment horizontal="right" vertical="center"/>
    </xf>
    <xf numFmtId="0" fontId="73" fillId="3" borderId="0" xfId="45" applyFont="1" applyFill="1" applyAlignment="1">
      <alignment horizontal="right" vertical="center"/>
    </xf>
    <xf numFmtId="0" fontId="61" fillId="3" borderId="0" xfId="49" applyFont="1" applyFill="1" applyAlignment="1">
      <alignment vertical="center"/>
    </xf>
    <xf numFmtId="0" fontId="59" fillId="3" borderId="0" xfId="49" applyFont="1" applyFill="1" applyAlignment="1">
      <alignment vertical="center"/>
    </xf>
    <xf numFmtId="16" fontId="59" fillId="0" borderId="0" xfId="51" applyNumberFormat="1" applyFont="1" applyAlignment="1">
      <alignment horizontal="center" vertical="center"/>
    </xf>
    <xf numFmtId="0" fontId="58" fillId="5" borderId="0" xfId="0" applyFont="1" applyFill="1" applyAlignment="1">
      <alignment horizontal="center"/>
    </xf>
    <xf numFmtId="0" fontId="71" fillId="5" borderId="0" xfId="51" applyFont="1" applyFill="1" applyAlignment="1">
      <alignment horizontal="left" vertical="center"/>
    </xf>
    <xf numFmtId="1" fontId="74" fillId="5" borderId="0" xfId="51" applyNumberFormat="1" applyFont="1" applyFill="1" applyAlignment="1">
      <alignment horizontal="left" vertical="center"/>
    </xf>
    <xf numFmtId="0" fontId="70" fillId="3" borderId="0" xfId="49" applyFont="1" applyFill="1" applyAlignment="1">
      <alignment vertical="center"/>
    </xf>
    <xf numFmtId="0" fontId="72" fillId="3" borderId="0" xfId="45" applyFont="1" applyFill="1" applyAlignment="1">
      <alignment horizontal="right" vertical="center"/>
    </xf>
    <xf numFmtId="0" fontId="67" fillId="5" borderId="0" xfId="49" applyFont="1" applyFill="1" applyAlignment="1">
      <alignment horizontal="right" vertical="center"/>
    </xf>
    <xf numFmtId="0" fontId="67" fillId="5" borderId="0" xfId="49" applyFont="1" applyFill="1" applyAlignment="1">
      <alignment vertical="center"/>
    </xf>
    <xf numFmtId="0" fontId="58" fillId="5" borderId="0" xfId="45" applyFont="1" applyFill="1" applyAlignment="1">
      <alignment vertical="center"/>
    </xf>
    <xf numFmtId="16" fontId="67" fillId="5" borderId="0" xfId="51" applyNumberFormat="1" applyFont="1" applyFill="1" applyAlignment="1">
      <alignment horizontal="center" vertical="center"/>
    </xf>
    <xf numFmtId="0" fontId="33" fillId="3" borderId="0" xfId="48" applyFont="1" applyFill="1"/>
    <xf numFmtId="167" fontId="36" fillId="0" borderId="0" xfId="46" applyNumberFormat="1" applyFont="1" applyAlignment="1">
      <alignment horizontal="center" vertical="center"/>
    </xf>
    <xf numFmtId="166" fontId="62" fillId="0" borderId="0" xfId="0" applyNumberFormat="1" applyFont="1" applyAlignment="1">
      <alignment horizontal="center" vertical="center"/>
    </xf>
    <xf numFmtId="169" fontId="76" fillId="0" borderId="0" xfId="48" applyNumberFormat="1" applyFont="1" applyAlignment="1">
      <alignment horizontal="center" vertical="center"/>
    </xf>
    <xf numFmtId="16" fontId="76" fillId="0" borderId="0" xfId="48" applyNumberFormat="1" applyFont="1" applyAlignment="1">
      <alignment horizontal="center" vertical="center"/>
    </xf>
    <xf numFmtId="166" fontId="62" fillId="0" borderId="0" xfId="0" applyNumberFormat="1" applyFont="1" applyAlignment="1">
      <alignment vertical="center"/>
    </xf>
    <xf numFmtId="0" fontId="33" fillId="4" borderId="0" xfId="48" applyFont="1" applyFill="1"/>
    <xf numFmtId="0" fontId="34" fillId="0" borderId="0" xfId="48" applyFont="1" applyAlignment="1">
      <alignment horizontal="center" vertical="center"/>
    </xf>
    <xf numFmtId="0" fontId="54" fillId="0" borderId="0" xfId="48" applyFont="1"/>
    <xf numFmtId="0" fontId="54" fillId="0" borderId="0" xfId="48" applyFont="1" applyAlignment="1">
      <alignment wrapText="1"/>
    </xf>
    <xf numFmtId="0" fontId="58" fillId="0" borderId="0" xfId="48" applyFont="1" applyAlignment="1">
      <alignment horizontal="center"/>
    </xf>
    <xf numFmtId="0" fontId="66" fillId="0" borderId="0" xfId="48" applyFont="1"/>
    <xf numFmtId="0" fontId="66" fillId="0" borderId="0" xfId="48" applyFont="1" applyAlignment="1">
      <alignment horizontal="center"/>
    </xf>
    <xf numFmtId="0" fontId="67" fillId="0" borderId="0" xfId="48" applyFont="1" applyAlignment="1">
      <alignment horizontal="center"/>
    </xf>
    <xf numFmtId="0" fontId="58" fillId="0" borderId="0" xfId="48" applyFont="1" applyAlignment="1">
      <alignment horizontal="centerContinuous"/>
    </xf>
    <xf numFmtId="0" fontId="33" fillId="3" borderId="0" xfId="48" applyFont="1" applyFill="1" applyAlignment="1">
      <alignment horizontal="center"/>
    </xf>
    <xf numFmtId="0" fontId="77" fillId="0" borderId="0" xfId="48" applyFont="1" applyAlignment="1">
      <alignment horizontal="center"/>
    </xf>
    <xf numFmtId="15" fontId="58" fillId="0" borderId="0" xfId="13" applyNumberFormat="1" applyFont="1"/>
    <xf numFmtId="0" fontId="33" fillId="0" borderId="0" xfId="48" applyFont="1"/>
    <xf numFmtId="0" fontId="77" fillId="0" borderId="0" xfId="48" applyFont="1" applyAlignment="1">
      <alignment horizontal="left"/>
    </xf>
    <xf numFmtId="0" fontId="75" fillId="0" borderId="0" xfId="48" applyFont="1" applyAlignment="1">
      <alignment horizontal="left"/>
    </xf>
    <xf numFmtId="0" fontId="60" fillId="0" borderId="0" xfId="48" applyFont="1" applyAlignment="1">
      <alignment horizontal="left"/>
    </xf>
    <xf numFmtId="0" fontId="33" fillId="0" borderId="0" xfId="0" applyFont="1" applyAlignment="1">
      <alignment vertical="center"/>
    </xf>
    <xf numFmtId="0" fontId="33" fillId="5" borderId="0" xfId="46" applyFont="1" applyFill="1" applyAlignment="1">
      <alignment horizontal="left"/>
    </xf>
    <xf numFmtId="0" fontId="33" fillId="5" borderId="0" xfId="45" applyFont="1" applyFill="1" applyAlignment="1">
      <alignment horizontal="center"/>
    </xf>
    <xf numFmtId="167" fontId="63" fillId="5" borderId="0" xfId="46" applyNumberFormat="1" applyFont="1" applyFill="1" applyAlignment="1">
      <alignment horizontal="left"/>
    </xf>
    <xf numFmtId="0" fontId="80" fillId="3" borderId="0" xfId="49" applyFont="1" applyFill="1" applyAlignment="1">
      <alignment vertical="center"/>
    </xf>
    <xf numFmtId="0" fontId="57" fillId="3" borderId="0" xfId="49" applyFont="1" applyFill="1" applyAlignment="1">
      <alignment vertical="center"/>
    </xf>
    <xf numFmtId="1" fontId="81" fillId="5" borderId="0" xfId="51" applyNumberFormat="1" applyFont="1" applyFill="1" applyAlignment="1">
      <alignment horizontal="left" vertical="center"/>
    </xf>
    <xf numFmtId="1" fontId="33" fillId="5" borderId="0" xfId="51" applyNumberFormat="1" applyFont="1" applyFill="1" applyAlignment="1">
      <alignment horizontal="left" vertical="center"/>
    </xf>
    <xf numFmtId="0" fontId="82" fillId="3" borderId="0" xfId="48" applyFont="1" applyFill="1"/>
    <xf numFmtId="0" fontId="67" fillId="5" borderId="0" xfId="46" applyFont="1" applyFill="1" applyAlignment="1">
      <alignment horizontal="left"/>
    </xf>
    <xf numFmtId="0" fontId="66" fillId="5" borderId="0" xfId="46" applyFont="1" applyFill="1" applyAlignment="1">
      <alignment horizontal="right"/>
    </xf>
    <xf numFmtId="168" fontId="66" fillId="5" borderId="0" xfId="46" applyNumberFormat="1" applyFont="1" applyFill="1" applyAlignment="1">
      <alignment horizontal="center"/>
    </xf>
    <xf numFmtId="0" fontId="66" fillId="5" borderId="0" xfId="46" applyFont="1" applyFill="1" applyAlignment="1">
      <alignment horizontal="center"/>
    </xf>
    <xf numFmtId="168" fontId="66" fillId="5" borderId="0" xfId="46" applyNumberFormat="1" applyFont="1" applyFill="1"/>
    <xf numFmtId="0" fontId="66" fillId="5" borderId="0" xfId="46" applyFont="1" applyFill="1"/>
    <xf numFmtId="0" fontId="67" fillId="5" borderId="0" xfId="46" applyFont="1" applyFill="1" applyAlignment="1">
      <alignment horizontal="center"/>
    </xf>
    <xf numFmtId="0" fontId="66" fillId="3" borderId="0" xfId="46" applyFont="1" applyFill="1"/>
    <xf numFmtId="168" fontId="83" fillId="5" borderId="0" xfId="5" applyNumberFormat="1" applyFont="1" applyFill="1" applyAlignment="1" applyProtection="1">
      <alignment horizontal="left"/>
    </xf>
    <xf numFmtId="0" fontId="33" fillId="5" borderId="0" xfId="46" applyFont="1" applyFill="1" applyAlignment="1">
      <alignment horizontal="center"/>
    </xf>
    <xf numFmtId="15" fontId="58" fillId="5" borderId="0" xfId="45" quotePrefix="1" applyNumberFormat="1" applyFont="1" applyFill="1" applyAlignment="1">
      <alignment horizontal="center"/>
    </xf>
    <xf numFmtId="15" fontId="58" fillId="5" borderId="0" xfId="45" applyNumberFormat="1" applyFont="1" applyFill="1" applyAlignment="1">
      <alignment horizontal="center"/>
    </xf>
    <xf numFmtId="0" fontId="77" fillId="0" borderId="0" xfId="46" applyFont="1" applyAlignment="1">
      <alignment horizontal="left"/>
    </xf>
    <xf numFmtId="22" fontId="33" fillId="5" borderId="0" xfId="46" applyNumberFormat="1" applyFont="1" applyFill="1"/>
    <xf numFmtId="0" fontId="60" fillId="0" borderId="0" xfId="46" applyFont="1" applyAlignment="1">
      <alignment horizontal="left"/>
    </xf>
    <xf numFmtId="0" fontId="75" fillId="0" borderId="0" xfId="46" applyFont="1" applyAlignment="1">
      <alignment horizontal="left"/>
    </xf>
    <xf numFmtId="166" fontId="78" fillId="5" borderId="0" xfId="0" applyNumberFormat="1" applyFont="1" applyFill="1" applyAlignment="1">
      <alignment horizontal="center"/>
    </xf>
    <xf numFmtId="166" fontId="57" fillId="5" borderId="0" xfId="0" applyNumberFormat="1" applyFont="1" applyFill="1" applyAlignment="1">
      <alignment horizontal="center"/>
    </xf>
    <xf numFmtId="0" fontId="33" fillId="5" borderId="0" xfId="46" applyFont="1" applyFill="1" applyAlignment="1">
      <alignment horizontal="right"/>
    </xf>
    <xf numFmtId="0" fontId="69" fillId="5" borderId="0" xfId="46" applyFont="1" applyFill="1" applyAlignment="1">
      <alignment horizontal="right"/>
    </xf>
    <xf numFmtId="0" fontId="67" fillId="2" borderId="0" xfId="46" applyFont="1" applyFill="1" applyAlignment="1">
      <alignment horizontal="left"/>
    </xf>
    <xf numFmtId="0" fontId="66" fillId="2" borderId="0" xfId="46" applyFont="1" applyFill="1" applyAlignment="1">
      <alignment horizontal="right"/>
    </xf>
    <xf numFmtId="168" fontId="66" fillId="2" borderId="0" xfId="46" applyNumberFormat="1" applyFont="1" applyFill="1" applyAlignment="1">
      <alignment horizontal="center"/>
    </xf>
    <xf numFmtId="0" fontId="66" fillId="2" borderId="0" xfId="46" applyFont="1" applyFill="1" applyAlignment="1">
      <alignment horizontal="center"/>
    </xf>
    <xf numFmtId="0" fontId="33" fillId="2" borderId="0" xfId="46" applyFont="1" applyFill="1" applyAlignment="1">
      <alignment horizontal="left"/>
    </xf>
    <xf numFmtId="0" fontId="67" fillId="2" borderId="0" xfId="46" applyFont="1" applyFill="1" applyAlignment="1">
      <alignment horizontal="center"/>
    </xf>
    <xf numFmtId="168" fontId="66" fillId="2" borderId="0" xfId="46" applyNumberFormat="1" applyFont="1" applyFill="1"/>
    <xf numFmtId="0" fontId="33" fillId="2" borderId="0" xfId="46" applyFont="1" applyFill="1" applyAlignment="1">
      <alignment horizontal="center"/>
    </xf>
    <xf numFmtId="15" fontId="58" fillId="2" borderId="0" xfId="45" quotePrefix="1" applyNumberFormat="1" applyFont="1" applyFill="1" applyAlignment="1">
      <alignment horizontal="center"/>
    </xf>
    <xf numFmtId="15" fontId="58" fillId="2" borderId="0" xfId="45" applyNumberFormat="1" applyFont="1" applyFill="1" applyAlignment="1">
      <alignment horizontal="center"/>
    </xf>
    <xf numFmtId="0" fontId="33" fillId="3" borderId="0" xfId="46" applyFont="1" applyFill="1"/>
    <xf numFmtId="0" fontId="78" fillId="3" borderId="0" xfId="49" applyFont="1" applyFill="1" applyAlignment="1">
      <alignment vertical="center"/>
    </xf>
    <xf numFmtId="16" fontId="57" fillId="5" borderId="0" xfId="46" applyNumberFormat="1" applyFont="1" applyFill="1" applyAlignment="1">
      <alignment horizontal="center"/>
    </xf>
    <xf numFmtId="0" fontId="33" fillId="2" borderId="0" xfId="46" applyFont="1" applyFill="1" applyAlignment="1">
      <alignment horizontal="right"/>
    </xf>
    <xf numFmtId="168" fontId="33" fillId="2" borderId="0" xfId="46" applyNumberFormat="1" applyFont="1" applyFill="1"/>
    <xf numFmtId="168" fontId="87" fillId="0" borderId="0" xfId="5" applyNumberFormat="1" applyFont="1" applyFill="1" applyAlignment="1" applyProtection="1">
      <alignment horizontal="left"/>
    </xf>
    <xf numFmtId="168" fontId="87" fillId="0" borderId="0" xfId="5" applyNumberFormat="1" applyFont="1" applyFill="1" applyAlignment="1" applyProtection="1"/>
    <xf numFmtId="168" fontId="87" fillId="5" borderId="0" xfId="5" applyNumberFormat="1" applyFont="1" applyFill="1" applyAlignment="1" applyProtection="1">
      <alignment horizontal="left"/>
    </xf>
    <xf numFmtId="168" fontId="87" fillId="2" borderId="0" xfId="5" applyNumberFormat="1" applyFont="1" applyFill="1" applyAlignment="1" applyProtection="1">
      <alignment horizontal="left"/>
    </xf>
    <xf numFmtId="0" fontId="34" fillId="5" borderId="0" xfId="46" applyFont="1" applyFill="1" applyAlignment="1">
      <alignment horizontal="center"/>
    </xf>
    <xf numFmtId="0" fontId="58" fillId="0" borderId="0" xfId="45" applyFont="1" applyAlignment="1">
      <alignment horizontal="left"/>
    </xf>
    <xf numFmtId="0" fontId="60" fillId="0" borderId="0" xfId="45" applyFont="1" applyAlignment="1">
      <alignment horizontal="left" vertical="center"/>
    </xf>
    <xf numFmtId="0" fontId="33" fillId="5" borderId="0" xfId="45" applyFont="1" applyFill="1" applyAlignment="1">
      <alignment horizontal="left"/>
    </xf>
    <xf numFmtId="0" fontId="34" fillId="5" borderId="0" xfId="0" applyFont="1" applyFill="1" applyAlignment="1">
      <alignment horizontal="left"/>
    </xf>
    <xf numFmtId="0" fontId="58" fillId="5" borderId="0" xfId="0" applyFont="1" applyFill="1" applyAlignment="1">
      <alignment horizontal="left"/>
    </xf>
    <xf numFmtId="0" fontId="70" fillId="5" borderId="0" xfId="45" applyFont="1" applyFill="1" applyAlignment="1">
      <alignment horizontal="left"/>
    </xf>
    <xf numFmtId="0" fontId="58" fillId="2" borderId="0" xfId="46" applyFont="1" applyFill="1"/>
    <xf numFmtId="0" fontId="34" fillId="0" borderId="0" xfId="46" applyFont="1"/>
    <xf numFmtId="0" fontId="34" fillId="3" borderId="0" xfId="48" applyFont="1" applyFill="1"/>
    <xf numFmtId="0" fontId="58" fillId="3" borderId="0" xfId="48" applyFont="1" applyFill="1"/>
    <xf numFmtId="0" fontId="77" fillId="3" borderId="0" xfId="48" applyFont="1" applyFill="1"/>
    <xf numFmtId="0" fontId="58" fillId="0" borderId="0" xfId="48" applyFont="1"/>
    <xf numFmtId="0" fontId="58" fillId="5" borderId="0" xfId="46" applyFont="1" applyFill="1"/>
    <xf numFmtId="0" fontId="34" fillId="5" borderId="0" xfId="46" applyFont="1" applyFill="1"/>
    <xf numFmtId="0" fontId="37" fillId="0" borderId="0" xfId="49" applyFont="1"/>
    <xf numFmtId="0" fontId="88" fillId="0" borderId="0" xfId="5" applyFont="1" applyFill="1" applyAlignment="1" applyProtection="1"/>
    <xf numFmtId="0" fontId="43" fillId="5" borderId="0" xfId="45" applyFont="1" applyFill="1" applyAlignment="1">
      <alignment horizontal="center" vertical="center"/>
    </xf>
    <xf numFmtId="0" fontId="72" fillId="3" borderId="0" xfId="45" applyFont="1" applyFill="1" applyAlignment="1">
      <alignment horizontal="center" vertical="center"/>
    </xf>
    <xf numFmtId="168" fontId="33" fillId="5" borderId="0" xfId="46" applyNumberFormat="1" applyFont="1" applyFill="1" applyAlignment="1">
      <alignment horizontal="center"/>
    </xf>
    <xf numFmtId="0" fontId="33" fillId="0" borderId="0" xfId="45" applyFont="1" applyAlignment="1">
      <alignment horizontal="center"/>
    </xf>
    <xf numFmtId="0" fontId="70" fillId="3" borderId="0" xfId="49" applyFont="1" applyFill="1" applyAlignment="1">
      <alignment horizontal="center" vertical="center"/>
    </xf>
    <xf numFmtId="0" fontId="58" fillId="5" borderId="0" xfId="45" applyFont="1" applyFill="1" applyAlignment="1">
      <alignment horizontal="center" vertical="center"/>
    </xf>
    <xf numFmtId="166" fontId="56" fillId="0" borderId="21" xfId="0" applyNumberFormat="1" applyFont="1" applyBorder="1" applyAlignment="1">
      <alignment horizontal="center" vertical="center"/>
    </xf>
    <xf numFmtId="0" fontId="72" fillId="8" borderId="0" xfId="45" applyFont="1" applyFill="1" applyAlignment="1">
      <alignment horizontal="center" vertical="center"/>
    </xf>
    <xf numFmtId="1" fontId="81" fillId="5" borderId="0" xfId="51" applyNumberFormat="1" applyFont="1" applyFill="1" applyAlignment="1">
      <alignment horizontal="center" vertical="center"/>
    </xf>
    <xf numFmtId="1" fontId="74" fillId="5" borderId="0" xfId="51" applyNumberFormat="1" applyFont="1" applyFill="1" applyAlignment="1">
      <alignment horizontal="center" vertical="center"/>
    </xf>
    <xf numFmtId="0" fontId="67" fillId="5" borderId="0" xfId="49" applyFont="1" applyFill="1" applyAlignment="1">
      <alignment horizontal="center" vertical="center"/>
    </xf>
    <xf numFmtId="16" fontId="36" fillId="4" borderId="22" xfId="46" applyNumberFormat="1" applyFont="1" applyFill="1" applyBorder="1" applyAlignment="1">
      <alignment horizontal="center" vertical="center"/>
    </xf>
    <xf numFmtId="16" fontId="36" fillId="4" borderId="23" xfId="46" applyNumberFormat="1" applyFont="1" applyFill="1" applyBorder="1" applyAlignment="1">
      <alignment horizontal="center" vertical="center"/>
    </xf>
    <xf numFmtId="166" fontId="56" fillId="0" borderId="13" xfId="0" applyNumberFormat="1" applyFont="1" applyBorder="1" applyAlignment="1">
      <alignment horizontal="center" vertical="center"/>
    </xf>
    <xf numFmtId="0" fontId="89" fillId="5" borderId="0" xfId="46" applyFont="1" applyFill="1" applyAlignment="1">
      <alignment horizontal="left"/>
    </xf>
    <xf numFmtId="16" fontId="60" fillId="4" borderId="0" xfId="46" applyNumberFormat="1" applyFont="1" applyFill="1" applyAlignment="1">
      <alignment horizontal="center" vertical="center"/>
    </xf>
    <xf numFmtId="16" fontId="89" fillId="5" borderId="21" xfId="46" applyNumberFormat="1" applyFont="1" applyFill="1" applyBorder="1" applyAlignment="1">
      <alignment horizontal="center" vertical="center"/>
    </xf>
    <xf numFmtId="16" fontId="77" fillId="5" borderId="22" xfId="46" applyNumberFormat="1" applyFont="1" applyFill="1" applyBorder="1" applyAlignment="1">
      <alignment horizontal="center" vertical="center"/>
    </xf>
    <xf numFmtId="0" fontId="36" fillId="4" borderId="22" xfId="46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/>
    </xf>
    <xf numFmtId="0" fontId="36" fillId="5" borderId="21" xfId="46" applyFont="1" applyFill="1" applyBorder="1" applyAlignment="1">
      <alignment horizontal="center" vertical="center" wrapText="1"/>
    </xf>
    <xf numFmtId="16" fontId="89" fillId="4" borderId="21" xfId="46" applyNumberFormat="1" applyFont="1" applyFill="1" applyBorder="1" applyAlignment="1">
      <alignment horizontal="center" vertical="center"/>
    </xf>
    <xf numFmtId="16" fontId="77" fillId="4" borderId="22" xfId="46" applyNumberFormat="1" applyFont="1" applyFill="1" applyBorder="1" applyAlignment="1">
      <alignment horizontal="center" vertical="center"/>
    </xf>
    <xf numFmtId="16" fontId="60" fillId="4" borderId="22" xfId="46" applyNumberFormat="1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 wrapText="1"/>
    </xf>
    <xf numFmtId="16" fontId="89" fillId="4" borderId="13" xfId="46" applyNumberFormat="1" applyFont="1" applyFill="1" applyBorder="1" applyAlignment="1">
      <alignment horizontal="center" vertical="center"/>
    </xf>
    <xf numFmtId="16" fontId="60" fillId="4" borderId="16" xfId="46" applyNumberFormat="1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 wrapText="1"/>
    </xf>
    <xf numFmtId="0" fontId="36" fillId="5" borderId="24" xfId="46" applyFont="1" applyFill="1" applyBorder="1" applyAlignment="1">
      <alignment horizontal="center" vertical="center" wrapText="1"/>
    </xf>
    <xf numFmtId="16" fontId="36" fillId="4" borderId="16" xfId="46" applyNumberFormat="1" applyFont="1" applyFill="1" applyBorder="1" applyAlignment="1">
      <alignment horizontal="center" vertical="center"/>
    </xf>
    <xf numFmtId="0" fontId="89" fillId="0" borderId="0" xfId="48" applyFont="1" applyAlignment="1">
      <alignment horizontal="left"/>
    </xf>
    <xf numFmtId="0" fontId="34" fillId="0" borderId="21" xfId="48" applyFont="1" applyBorder="1" applyAlignment="1">
      <alignment horizontal="center" vertical="center"/>
    </xf>
    <xf numFmtId="0" fontId="34" fillId="0" borderId="23" xfId="48" applyFont="1" applyBorder="1" applyAlignment="1">
      <alignment horizontal="center" vertical="center"/>
    </xf>
    <xf numFmtId="0" fontId="36" fillId="5" borderId="26" xfId="45" applyFont="1" applyFill="1" applyBorder="1" applyAlignment="1">
      <alignment horizontal="center" vertical="center" wrapText="1"/>
    </xf>
    <xf numFmtId="0" fontId="54" fillId="5" borderId="24" xfId="45" applyFont="1" applyFill="1" applyBorder="1" applyAlignment="1">
      <alignment horizontal="center" vertical="center" wrapText="1"/>
    </xf>
    <xf numFmtId="0" fontId="36" fillId="5" borderId="12" xfId="45" applyFont="1" applyFill="1" applyBorder="1" applyAlignment="1">
      <alignment horizontal="center" vertical="center" wrapText="1"/>
    </xf>
    <xf numFmtId="0" fontId="36" fillId="5" borderId="21" xfId="45" applyFont="1" applyFill="1" applyBorder="1" applyAlignment="1">
      <alignment horizontal="center" vertical="center"/>
    </xf>
    <xf numFmtId="0" fontId="36" fillId="7" borderId="23" xfId="45" applyFont="1" applyFill="1" applyBorder="1" applyAlignment="1">
      <alignment horizontal="center" vertical="center"/>
    </xf>
    <xf numFmtId="0" fontId="36" fillId="0" borderId="12" xfId="46" applyFont="1" applyBorder="1" applyAlignment="1">
      <alignment horizontal="center" vertical="center"/>
    </xf>
    <xf numFmtId="0" fontId="36" fillId="4" borderId="24" xfId="46" applyFont="1" applyFill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 wrapText="1"/>
    </xf>
    <xf numFmtId="0" fontId="58" fillId="0" borderId="0" xfId="45" applyFont="1" applyAlignment="1">
      <alignment horizontal="left" vertical="center"/>
    </xf>
    <xf numFmtId="0" fontId="60" fillId="4" borderId="0" xfId="45" applyFont="1" applyFill="1" applyAlignment="1">
      <alignment horizontal="left" vertical="center"/>
    </xf>
    <xf numFmtId="0" fontId="33" fillId="4" borderId="19" xfId="46" applyFont="1" applyFill="1" applyBorder="1" applyAlignment="1">
      <alignment horizontal="center" vertical="center"/>
    </xf>
    <xf numFmtId="0" fontId="33" fillId="4" borderId="23" xfId="45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left" vertical="center"/>
    </xf>
    <xf numFmtId="16" fontId="77" fillId="5" borderId="0" xfId="0" applyNumberFormat="1" applyFont="1" applyFill="1" applyAlignment="1">
      <alignment horizontal="left" vertical="center"/>
    </xf>
    <xf numFmtId="0" fontId="77" fillId="5" borderId="0" xfId="0" applyFont="1" applyFill="1" applyAlignment="1">
      <alignment horizontal="left" vertical="center"/>
    </xf>
    <xf numFmtId="0" fontId="36" fillId="6" borderId="12" xfId="46" applyFont="1" applyFill="1" applyBorder="1" applyAlignment="1">
      <alignment horizontal="center" vertical="center"/>
    </xf>
    <xf numFmtId="16" fontId="86" fillId="2" borderId="21" xfId="46" applyNumberFormat="1" applyFont="1" applyFill="1" applyBorder="1" applyAlignment="1">
      <alignment horizontal="center" vertical="center"/>
    </xf>
    <xf numFmtId="16" fontId="77" fillId="2" borderId="22" xfId="46" applyNumberFormat="1" applyFont="1" applyFill="1" applyBorder="1" applyAlignment="1">
      <alignment horizontal="center" vertical="center"/>
    </xf>
    <xf numFmtId="0" fontId="86" fillId="2" borderId="23" xfId="49" applyFont="1" applyFill="1" applyBorder="1" applyAlignment="1">
      <alignment horizontal="center" vertical="center"/>
    </xf>
    <xf numFmtId="16" fontId="86" fillId="2" borderId="14" xfId="46" applyNumberFormat="1" applyFont="1" applyFill="1" applyBorder="1" applyAlignment="1">
      <alignment horizontal="center" vertical="center"/>
    </xf>
    <xf numFmtId="16" fontId="77" fillId="2" borderId="0" xfId="46" applyNumberFormat="1" applyFont="1" applyFill="1" applyAlignment="1">
      <alignment horizontal="center" vertical="center"/>
    </xf>
    <xf numFmtId="0" fontId="86" fillId="2" borderId="19" xfId="49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 wrapText="1"/>
    </xf>
    <xf numFmtId="0" fontId="36" fillId="2" borderId="12" xfId="46" applyFont="1" applyFill="1" applyBorder="1" applyAlignment="1">
      <alignment horizontal="center" vertical="center" wrapText="1"/>
    </xf>
    <xf numFmtId="0" fontId="86" fillId="2" borderId="23" xfId="46" applyFont="1" applyFill="1" applyBorder="1" applyAlignment="1">
      <alignment horizontal="center" vertical="center"/>
    </xf>
    <xf numFmtId="0" fontId="36" fillId="2" borderId="26" xfId="46" applyFont="1" applyFill="1" applyBorder="1" applyAlignment="1">
      <alignment horizontal="center" vertical="center" wrapText="1"/>
    </xf>
    <xf numFmtId="16" fontId="86" fillId="2" borderId="15" xfId="46" applyNumberFormat="1" applyFont="1" applyFill="1" applyBorder="1" applyAlignment="1">
      <alignment horizontal="center" vertical="center"/>
    </xf>
    <xf numFmtId="16" fontId="77" fillId="2" borderId="17" xfId="46" applyNumberFormat="1" applyFont="1" applyFill="1" applyBorder="1" applyAlignment="1">
      <alignment horizontal="center" vertical="center"/>
    </xf>
    <xf numFmtId="0" fontId="86" fillId="2" borderId="20" xfId="46" applyFont="1" applyFill="1" applyBorder="1" applyAlignment="1">
      <alignment horizontal="center" vertical="center"/>
    </xf>
    <xf numFmtId="168" fontId="84" fillId="5" borderId="0" xfId="5" applyNumberFormat="1" applyFont="1" applyFill="1" applyBorder="1" applyAlignment="1" applyProtection="1">
      <alignment horizontal="left"/>
    </xf>
    <xf numFmtId="0" fontId="36" fillId="3" borderId="0" xfId="0" applyFont="1" applyFill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horizontal="left" vertical="center" wrapText="1"/>
    </xf>
    <xf numFmtId="0" fontId="32" fillId="0" borderId="0" xfId="0" quotePrefix="1" applyFont="1" applyAlignment="1">
      <alignment horizontal="left" vertical="center" wrapText="1"/>
    </xf>
    <xf numFmtId="0" fontId="58" fillId="0" borderId="0" xfId="13" applyFont="1"/>
    <xf numFmtId="0" fontId="36" fillId="31" borderId="24" xfId="46" applyFont="1" applyFill="1" applyBorder="1" applyAlignment="1">
      <alignment horizontal="center" vertical="center"/>
    </xf>
    <xf numFmtId="0" fontId="36" fillId="7" borderId="12" xfId="48" applyFont="1" applyFill="1" applyBorder="1" applyAlignment="1">
      <alignment horizontal="center" vertical="center"/>
    </xf>
    <xf numFmtId="16" fontId="36" fillId="4" borderId="29" xfId="46" applyNumberFormat="1" applyFont="1" applyFill="1" applyBorder="1" applyAlignment="1">
      <alignment horizontal="center" vertical="center"/>
    </xf>
    <xf numFmtId="16" fontId="58" fillId="5" borderId="22" xfId="48" applyNumberFormat="1" applyFont="1" applyFill="1" applyBorder="1" applyAlignment="1">
      <alignment horizontal="center" vertical="center"/>
    </xf>
    <xf numFmtId="16" fontId="58" fillId="5" borderId="27" xfId="48" applyNumberFormat="1" applyFont="1" applyFill="1" applyBorder="1" applyAlignment="1">
      <alignment horizontal="center" vertical="center"/>
    </xf>
    <xf numFmtId="16" fontId="58" fillId="5" borderId="21" xfId="45" applyNumberFormat="1" applyFont="1" applyFill="1" applyBorder="1" applyAlignment="1">
      <alignment horizontal="center" vertical="center"/>
    </xf>
    <xf numFmtId="16" fontId="58" fillId="5" borderId="21" xfId="46" applyNumberFormat="1" applyFont="1" applyFill="1" applyBorder="1" applyAlignment="1">
      <alignment horizontal="center" vertical="center"/>
    </xf>
    <xf numFmtId="16" fontId="58" fillId="5" borderId="28" xfId="46" applyNumberFormat="1" applyFont="1" applyFill="1" applyBorder="1" applyAlignment="1">
      <alignment horizontal="center" vertical="center"/>
    </xf>
    <xf numFmtId="16" fontId="58" fillId="5" borderId="15" xfId="46" applyNumberFormat="1" applyFont="1" applyFill="1" applyBorder="1" applyAlignment="1">
      <alignment horizontal="center" vertical="center"/>
    </xf>
    <xf numFmtId="16" fontId="60" fillId="4" borderId="23" xfId="46" applyNumberFormat="1" applyFont="1" applyFill="1" applyBorder="1" applyAlignment="1">
      <alignment horizontal="center" vertical="center"/>
    </xf>
    <xf numFmtId="16" fontId="89" fillId="5" borderId="23" xfId="48" applyNumberFormat="1" applyFont="1" applyFill="1" applyBorder="1" applyAlignment="1">
      <alignment horizontal="center" vertical="center"/>
    </xf>
    <xf numFmtId="16" fontId="89" fillId="5" borderId="20" xfId="48" applyNumberFormat="1" applyFont="1" applyFill="1" applyBorder="1" applyAlignment="1">
      <alignment horizontal="center" vertical="center"/>
    </xf>
    <xf numFmtId="16" fontId="60" fillId="5" borderId="21" xfId="48" applyNumberFormat="1" applyFont="1" applyFill="1" applyBorder="1" applyAlignment="1">
      <alignment horizontal="center" vertical="center"/>
    </xf>
    <xf numFmtId="16" fontId="58" fillId="5" borderId="15" xfId="48" applyNumberFormat="1" applyFont="1" applyFill="1" applyBorder="1" applyAlignment="1">
      <alignment horizontal="center" vertical="center"/>
    </xf>
    <xf numFmtId="16" fontId="60" fillId="5" borderId="22" xfId="46" applyNumberFormat="1" applyFont="1" applyFill="1" applyBorder="1" applyAlignment="1">
      <alignment horizontal="center" vertical="center"/>
    </xf>
    <xf numFmtId="16" fontId="60" fillId="5" borderId="17" xfId="46" applyNumberFormat="1" applyFont="1" applyFill="1" applyBorder="1" applyAlignment="1">
      <alignment horizontal="center" vertical="center"/>
    </xf>
    <xf numFmtId="0" fontId="33" fillId="5" borderId="18" xfId="45" applyFont="1" applyFill="1" applyBorder="1" applyAlignment="1">
      <alignment horizontal="center" vertical="center"/>
    </xf>
    <xf numFmtId="0" fontId="33" fillId="5" borderId="23" xfId="45" applyFont="1" applyFill="1" applyBorder="1" applyAlignment="1">
      <alignment horizontal="center" vertical="center"/>
    </xf>
    <xf numFmtId="0" fontId="33" fillId="5" borderId="20" xfId="46" applyFont="1" applyFill="1" applyBorder="1" applyAlignment="1">
      <alignment horizontal="center" vertical="center"/>
    </xf>
    <xf numFmtId="16" fontId="60" fillId="5" borderId="22" xfId="45" applyNumberFormat="1" applyFont="1" applyFill="1" applyBorder="1" applyAlignment="1">
      <alignment horizontal="center" vertical="center"/>
    </xf>
    <xf numFmtId="0" fontId="77" fillId="4" borderId="13" xfId="0" applyFont="1" applyFill="1" applyBorder="1" applyAlignment="1">
      <alignment horizontal="center" vertical="center"/>
    </xf>
    <xf numFmtId="0" fontId="77" fillId="0" borderId="29" xfId="0" applyFont="1" applyBorder="1"/>
    <xf numFmtId="0" fontId="91" fillId="6" borderId="18" xfId="45" applyFont="1" applyFill="1" applyBorder="1" applyAlignment="1">
      <alignment horizontal="center" vertical="center"/>
    </xf>
    <xf numFmtId="0" fontId="66" fillId="2" borderId="0" xfId="46" applyFont="1" applyFill="1" applyAlignment="1">
      <alignment horizontal="left"/>
    </xf>
    <xf numFmtId="0" fontId="77" fillId="0" borderId="17" xfId="0" applyFont="1" applyBorder="1" applyAlignment="1">
      <alignment horizontal="left"/>
    </xf>
    <xf numFmtId="0" fontId="91" fillId="6" borderId="20" xfId="45" applyFont="1" applyFill="1" applyBorder="1" applyAlignment="1">
      <alignment horizontal="left" vertical="center"/>
    </xf>
    <xf numFmtId="0" fontId="77" fillId="4" borderId="15" xfId="0" applyFont="1" applyFill="1" applyBorder="1" applyAlignment="1">
      <alignment horizontal="left" vertical="center"/>
    </xf>
    <xf numFmtId="0" fontId="33" fillId="3" borderId="0" xfId="48" applyFont="1" applyFill="1" applyAlignment="1">
      <alignment horizontal="left"/>
    </xf>
    <xf numFmtId="16" fontId="57" fillId="5" borderId="0" xfId="46" applyNumberFormat="1" applyFont="1" applyFill="1" applyAlignment="1">
      <alignment horizontal="left"/>
    </xf>
    <xf numFmtId="0" fontId="66" fillId="0" borderId="0" xfId="46" applyFont="1" applyAlignment="1">
      <alignment horizontal="center"/>
    </xf>
    <xf numFmtId="0" fontId="33" fillId="0" borderId="0" xfId="46" applyFont="1" applyAlignment="1">
      <alignment horizontal="center"/>
    </xf>
    <xf numFmtId="169" fontId="76" fillId="0" borderId="0" xfId="48" applyNumberFormat="1" applyFont="1" applyAlignment="1">
      <alignment vertical="center"/>
    </xf>
    <xf numFmtId="0" fontId="34" fillId="5" borderId="0" xfId="0" applyFont="1" applyFill="1"/>
    <xf numFmtId="0" fontId="58" fillId="5" borderId="0" xfId="0" applyFont="1" applyFill="1"/>
    <xf numFmtId="0" fontId="70" fillId="5" borderId="0" xfId="45" applyFont="1" applyFill="1"/>
    <xf numFmtId="0" fontId="77" fillId="0" borderId="17" xfId="0" quotePrefix="1" applyFont="1" applyBorder="1" applyAlignment="1">
      <alignment horizontal="left"/>
    </xf>
    <xf numFmtId="0" fontId="77" fillId="5" borderId="29" xfId="0" applyFont="1" applyFill="1" applyBorder="1" applyAlignment="1">
      <alignment horizontal="center"/>
    </xf>
    <xf numFmtId="0" fontId="89" fillId="5" borderId="18" xfId="0" applyFont="1" applyFill="1" applyBorder="1" applyAlignment="1">
      <alignment horizontal="center"/>
    </xf>
    <xf numFmtId="0" fontId="89" fillId="5" borderId="20" xfId="0" applyFont="1" applyFill="1" applyBorder="1"/>
    <xf numFmtId="0" fontId="60" fillId="5" borderId="17" xfId="0" applyFont="1" applyFill="1" applyBorder="1" applyAlignment="1">
      <alignment vertical="center"/>
    </xf>
    <xf numFmtId="0" fontId="77" fillId="0" borderId="29" xfId="0" applyFont="1" applyBorder="1" applyAlignment="1">
      <alignment wrapText="1"/>
    </xf>
    <xf numFmtId="0" fontId="36" fillId="0" borderId="14" xfId="48" applyFont="1" applyBorder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3" xfId="48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89" fillId="5" borderId="18" xfId="0" applyFont="1" applyFill="1" applyBorder="1" applyAlignment="1">
      <alignment horizontal="center" wrapText="1"/>
    </xf>
    <xf numFmtId="0" fontId="92" fillId="5" borderId="20" xfId="45" applyFont="1" applyFill="1" applyBorder="1" applyAlignment="1">
      <alignment vertical="center"/>
    </xf>
    <xf numFmtId="0" fontId="60" fillId="5" borderId="17" xfId="45" applyFont="1" applyFill="1" applyBorder="1" applyAlignment="1">
      <alignment vertical="center"/>
    </xf>
    <xf numFmtId="167" fontId="36" fillId="0" borderId="24" xfId="46" applyNumberFormat="1" applyFont="1" applyBorder="1"/>
    <xf numFmtId="16" fontId="36" fillId="4" borderId="0" xfId="46" applyNumberFormat="1" applyFont="1" applyFill="1" applyAlignment="1">
      <alignment horizontal="center" vertical="center"/>
    </xf>
    <xf numFmtId="16" fontId="89" fillId="4" borderId="22" xfId="46" applyNumberFormat="1" applyFont="1" applyFill="1" applyBorder="1" applyAlignment="1">
      <alignment horizontal="center" vertical="center"/>
    </xf>
    <xf numFmtId="16" fontId="93" fillId="5" borderId="22" xfId="46" applyNumberFormat="1" applyFont="1" applyFill="1" applyBorder="1" applyAlignment="1">
      <alignment horizontal="center" vertical="center"/>
    </xf>
    <xf numFmtId="16" fontId="93" fillId="4" borderId="22" xfId="46" applyNumberFormat="1" applyFont="1" applyFill="1" applyBorder="1" applyAlignment="1">
      <alignment horizontal="center" vertical="center"/>
    </xf>
    <xf numFmtId="16" fontId="93" fillId="4" borderId="29" xfId="46" applyNumberFormat="1" applyFont="1" applyFill="1" applyBorder="1" applyAlignment="1">
      <alignment horizontal="center" vertical="center"/>
    </xf>
    <xf numFmtId="0" fontId="93" fillId="5" borderId="0" xfId="46" applyFont="1" applyFill="1" applyAlignment="1">
      <alignment horizontal="left"/>
    </xf>
    <xf numFmtId="166" fontId="56" fillId="0" borderId="22" xfId="0" applyNumberFormat="1" applyFont="1" applyBorder="1" applyAlignment="1">
      <alignment horizontal="center" vertical="center"/>
    </xf>
    <xf numFmtId="166" fontId="36" fillId="0" borderId="12" xfId="0" applyNumberFormat="1" applyFont="1" applyBorder="1"/>
    <xf numFmtId="16" fontId="60" fillId="5" borderId="17" xfId="45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 wrapText="1"/>
    </xf>
    <xf numFmtId="16" fontId="77" fillId="5" borderId="29" xfId="0" applyNumberFormat="1" applyFont="1" applyFill="1" applyBorder="1" applyAlignment="1">
      <alignment horizontal="center"/>
    </xf>
    <xf numFmtId="168" fontId="39" fillId="2" borderId="0" xfId="46" applyNumberFormat="1" applyFont="1" applyFill="1" applyAlignment="1">
      <alignment horizontal="center"/>
    </xf>
    <xf numFmtId="0" fontId="95" fillId="3" borderId="12" xfId="6" applyFont="1" applyFill="1" applyBorder="1" applyAlignment="1">
      <alignment horizontal="center" vertical="center"/>
    </xf>
    <xf numFmtId="0" fontId="95" fillId="3" borderId="12" xfId="6" applyFont="1" applyFill="1" applyBorder="1" applyAlignment="1">
      <alignment horizontal="center" vertical="center" wrapText="1"/>
    </xf>
    <xf numFmtId="0" fontId="66" fillId="5" borderId="0" xfId="43" applyFont="1" applyFill="1"/>
    <xf numFmtId="0" fontId="97" fillId="2" borderId="0" xfId="45" applyFont="1" applyFill="1" applyAlignment="1">
      <alignment horizontal="left" vertical="center"/>
    </xf>
    <xf numFmtId="0" fontId="98" fillId="5" borderId="0" xfId="43" applyFont="1" applyFill="1"/>
    <xf numFmtId="168" fontId="100" fillId="5" borderId="0" xfId="138" applyNumberFormat="1" applyFont="1" applyFill="1" applyAlignment="1">
      <alignment vertical="center"/>
    </xf>
    <xf numFmtId="0" fontId="101" fillId="5" borderId="0" xfId="43" applyFont="1" applyFill="1"/>
    <xf numFmtId="0" fontId="101" fillId="5" borderId="0" xfId="43" applyFont="1" applyFill="1" applyAlignment="1">
      <alignment horizontal="center"/>
    </xf>
    <xf numFmtId="0" fontId="95" fillId="3" borderId="0" xfId="49" applyFont="1" applyFill="1" applyAlignment="1">
      <alignment vertical="center"/>
    </xf>
    <xf numFmtId="0" fontId="62" fillId="3" borderId="0" xfId="49" applyFont="1" applyFill="1" applyAlignment="1">
      <alignment vertical="center"/>
    </xf>
    <xf numFmtId="166" fontId="61" fillId="4" borderId="17" xfId="0" applyNumberFormat="1" applyFont="1" applyFill="1" applyBorder="1" applyAlignment="1">
      <alignment horizontal="center" vertical="center"/>
    </xf>
    <xf numFmtId="166" fontId="61" fillId="0" borderId="22" xfId="0" applyNumberFormat="1" applyFont="1" applyBorder="1" applyAlignment="1">
      <alignment horizontal="center" vertical="center"/>
    </xf>
    <xf numFmtId="166" fontId="61" fillId="4" borderId="16" xfId="0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/>
    </xf>
    <xf numFmtId="170" fontId="58" fillId="4" borderId="29" xfId="48" applyNumberFormat="1" applyFont="1" applyFill="1" applyBorder="1" applyAlignment="1">
      <alignment horizontal="center" vertical="center"/>
    </xf>
    <xf numFmtId="170" fontId="58" fillId="4" borderId="17" xfId="48" applyNumberFormat="1" applyFont="1" applyFill="1" applyBorder="1" applyAlignment="1">
      <alignment vertical="center"/>
    </xf>
    <xf numFmtId="16" fontId="58" fillId="5" borderId="13" xfId="45" applyNumberFormat="1" applyFont="1" applyFill="1" applyBorder="1" applyAlignment="1">
      <alignment horizontal="center" vertical="center"/>
    </xf>
    <xf numFmtId="16" fontId="58" fillId="5" borderId="14" xfId="46" applyNumberFormat="1" applyFont="1" applyFill="1" applyBorder="1" applyAlignment="1">
      <alignment horizontal="center" vertical="center"/>
    </xf>
    <xf numFmtId="0" fontId="77" fillId="5" borderId="0" xfId="45" applyFont="1" applyFill="1" applyAlignment="1">
      <alignment horizontal="left" vertical="center"/>
    </xf>
    <xf numFmtId="0" fontId="92" fillId="5" borderId="18" xfId="45" applyFont="1" applyFill="1" applyBorder="1" applyAlignment="1">
      <alignment horizontal="center" vertical="center"/>
    </xf>
    <xf numFmtId="0" fontId="77" fillId="5" borderId="29" xfId="45" applyFont="1" applyFill="1" applyBorder="1" applyAlignment="1">
      <alignment horizontal="center" vertical="center"/>
    </xf>
    <xf numFmtId="16" fontId="60" fillId="5" borderId="29" xfId="45" applyNumberFormat="1" applyFont="1" applyFill="1" applyBorder="1" applyAlignment="1">
      <alignment horizontal="center" vertical="center"/>
    </xf>
    <xf numFmtId="16" fontId="60" fillId="5" borderId="17" xfId="45" applyNumberFormat="1" applyFont="1" applyFill="1" applyBorder="1" applyAlignment="1">
      <alignment horizontal="left" vertical="center"/>
    </xf>
    <xf numFmtId="0" fontId="62" fillId="4" borderId="0" xfId="0" applyFont="1" applyFill="1" applyAlignment="1">
      <alignment horizontal="center" vertical="center"/>
    </xf>
    <xf numFmtId="167" fontId="36" fillId="4" borderId="0" xfId="46" applyNumberFormat="1" applyFont="1" applyFill="1" applyAlignment="1">
      <alignment horizontal="center" vertical="center"/>
    </xf>
    <xf numFmtId="166" fontId="62" fillId="4" borderId="0" xfId="0" applyNumberFormat="1" applyFont="1" applyFill="1" applyAlignment="1">
      <alignment horizontal="center" vertical="center"/>
    </xf>
    <xf numFmtId="0" fontId="92" fillId="5" borderId="0" xfId="45" applyFont="1" applyFill="1" applyAlignment="1">
      <alignment horizontal="center" vertical="center"/>
    </xf>
    <xf numFmtId="0" fontId="92" fillId="5" borderId="0" xfId="45" applyFont="1" applyFill="1" applyAlignment="1">
      <alignment vertical="center"/>
    </xf>
    <xf numFmtId="0" fontId="33" fillId="5" borderId="0" xfId="46" applyFont="1" applyFill="1" applyAlignment="1">
      <alignment horizontal="center" vertical="center"/>
    </xf>
    <xf numFmtId="0" fontId="89" fillId="5" borderId="0" xfId="0" applyFont="1" applyFill="1" applyAlignment="1">
      <alignment horizontal="center" wrapText="1"/>
    </xf>
    <xf numFmtId="0" fontId="89" fillId="5" borderId="0" xfId="0" applyFont="1" applyFill="1"/>
    <xf numFmtId="16" fontId="89" fillId="5" borderId="0" xfId="48" applyNumberFormat="1" applyFont="1" applyFill="1" applyAlignment="1">
      <alignment horizontal="center" vertical="center"/>
    </xf>
    <xf numFmtId="166" fontId="36" fillId="0" borderId="24" xfId="0" applyNumberFormat="1" applyFont="1" applyBorder="1"/>
    <xf numFmtId="0" fontId="94" fillId="3" borderId="12" xfId="6" applyFont="1" applyFill="1" applyBorder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/>
    </xf>
    <xf numFmtId="16" fontId="96" fillId="4" borderId="12" xfId="46" applyNumberFormat="1" applyFont="1" applyFill="1" applyBorder="1"/>
    <xf numFmtId="16" fontId="36" fillId="4" borderId="17" xfId="46" applyNumberFormat="1" applyFont="1" applyFill="1" applyBorder="1" applyAlignment="1">
      <alignment horizontal="center" vertical="center"/>
    </xf>
    <xf numFmtId="16" fontId="58" fillId="5" borderId="17" xfId="48" applyNumberFormat="1" applyFont="1" applyFill="1" applyBorder="1" applyAlignment="1">
      <alignment horizontal="center" vertical="center"/>
    </xf>
    <xf numFmtId="16" fontId="60" fillId="5" borderId="22" xfId="48" applyNumberFormat="1" applyFont="1" applyFill="1" applyBorder="1" applyAlignment="1">
      <alignment horizontal="center" vertical="center"/>
    </xf>
    <xf numFmtId="166" fontId="102" fillId="5" borderId="13" xfId="0" applyNumberFormat="1" applyFont="1" applyFill="1" applyBorder="1" applyAlignment="1">
      <alignment horizontal="center" vertical="center"/>
    </xf>
    <xf numFmtId="166" fontId="102" fillId="0" borderId="13" xfId="0" applyNumberFormat="1" applyFont="1" applyBorder="1" applyAlignment="1">
      <alignment horizontal="center" vertical="center"/>
    </xf>
    <xf numFmtId="16" fontId="102" fillId="4" borderId="1" xfId="46" applyNumberFormat="1" applyFont="1" applyFill="1" applyBorder="1" applyAlignment="1">
      <alignment horizontal="center" vertical="center"/>
    </xf>
    <xf numFmtId="16" fontId="89" fillId="4" borderId="17" xfId="46" applyNumberFormat="1" applyFont="1" applyFill="1" applyBorder="1" applyAlignment="1">
      <alignment horizontal="center" vertical="center"/>
    </xf>
    <xf numFmtId="16" fontId="89" fillId="0" borderId="21" xfId="0" applyNumberFormat="1" applyFont="1" applyBorder="1" applyAlignment="1">
      <alignment horizontal="center" wrapText="1"/>
    </xf>
    <xf numFmtId="16" fontId="89" fillId="0" borderId="15" xfId="0" applyNumberFormat="1" applyFont="1" applyBorder="1" applyAlignment="1">
      <alignment horizontal="center" wrapText="1"/>
    </xf>
    <xf numFmtId="16" fontId="106" fillId="0" borderId="12" xfId="46" applyNumberFormat="1" applyFont="1" applyBorder="1" applyAlignment="1">
      <alignment horizontal="left" wrapText="1"/>
    </xf>
    <xf numFmtId="167" fontId="61" fillId="3" borderId="29" xfId="46" applyNumberFormat="1" applyFont="1" applyFill="1" applyBorder="1" applyAlignment="1">
      <alignment horizontal="center" vertical="center"/>
    </xf>
    <xf numFmtId="166" fontId="102" fillId="5" borderId="22" xfId="0" applyNumberFormat="1" applyFont="1" applyFill="1" applyBorder="1" applyAlignment="1">
      <alignment horizontal="center" vertical="center"/>
    </xf>
    <xf numFmtId="166" fontId="61" fillId="5" borderId="22" xfId="0" quotePrefix="1" applyNumberFormat="1" applyFont="1" applyFill="1" applyBorder="1" applyAlignment="1">
      <alignment horizontal="center" vertical="center"/>
    </xf>
    <xf numFmtId="166" fontId="61" fillId="4" borderId="22" xfId="0" applyNumberFormat="1" applyFont="1" applyFill="1" applyBorder="1" applyAlignment="1">
      <alignment horizontal="center" vertical="center"/>
    </xf>
    <xf numFmtId="166" fontId="102" fillId="5" borderId="21" xfId="0" applyNumberFormat="1" applyFont="1" applyFill="1" applyBorder="1" applyAlignment="1">
      <alignment horizontal="center" vertical="center"/>
    </xf>
    <xf numFmtId="0" fontId="60" fillId="5" borderId="0" xfId="46" applyFont="1" applyFill="1"/>
    <xf numFmtId="0" fontId="33" fillId="2" borderId="18" xfId="46" applyFont="1" applyFill="1" applyBorder="1"/>
    <xf numFmtId="0" fontId="77" fillId="4" borderId="29" xfId="0" applyFont="1" applyFill="1" applyBorder="1" applyAlignment="1">
      <alignment horizontal="center" vertical="center"/>
    </xf>
    <xf numFmtId="0" fontId="77" fillId="4" borderId="17" xfId="0" applyFont="1" applyFill="1" applyBorder="1" applyAlignment="1">
      <alignment horizontal="left" vertical="center"/>
    </xf>
    <xf numFmtId="16" fontId="86" fillId="2" borderId="22" xfId="46" applyNumberFormat="1" applyFont="1" applyFill="1" applyBorder="1" applyAlignment="1">
      <alignment horizontal="center" vertical="center"/>
    </xf>
    <xf numFmtId="16" fontId="86" fillId="2" borderId="0" xfId="46" applyNumberFormat="1" applyFont="1" applyFill="1" applyAlignment="1">
      <alignment horizontal="center" vertical="center"/>
    </xf>
    <xf numFmtId="0" fontId="91" fillId="6" borderId="29" xfId="45" applyFont="1" applyFill="1" applyBorder="1" applyAlignment="1">
      <alignment horizontal="center" vertical="center"/>
    </xf>
    <xf numFmtId="0" fontId="91" fillId="6" borderId="17" xfId="45" applyFont="1" applyFill="1" applyBorder="1" applyAlignment="1">
      <alignment horizontal="left" vertical="center"/>
    </xf>
    <xf numFmtId="0" fontId="33" fillId="2" borderId="20" xfId="46" applyFont="1" applyFill="1" applyBorder="1" applyAlignment="1">
      <alignment horizontal="left"/>
    </xf>
    <xf numFmtId="0" fontId="86" fillId="2" borderId="22" xfId="49" applyFont="1" applyFill="1" applyBorder="1" applyAlignment="1">
      <alignment horizontal="center" vertical="center"/>
    </xf>
    <xf numFmtId="0" fontId="33" fillId="2" borderId="23" xfId="46" applyFont="1" applyFill="1" applyBorder="1" applyAlignment="1">
      <alignment horizontal="center"/>
    </xf>
    <xf numFmtId="0" fontId="86" fillId="2" borderId="22" xfId="46" applyFont="1" applyFill="1" applyBorder="1" applyAlignment="1">
      <alignment horizontal="center" vertical="center"/>
    </xf>
    <xf numFmtId="0" fontId="33" fillId="2" borderId="23" xfId="46" applyFont="1" applyFill="1" applyBorder="1"/>
    <xf numFmtId="167" fontId="36" fillId="3" borderId="0" xfId="46" applyNumberFormat="1" applyFont="1" applyFill="1" applyAlignment="1">
      <alignment horizontal="center" vertical="center" wrapText="1"/>
    </xf>
    <xf numFmtId="16" fontId="58" fillId="5" borderId="30" xfId="48" applyNumberFormat="1" applyFont="1" applyFill="1" applyBorder="1" applyAlignment="1">
      <alignment horizontal="center" vertical="center"/>
    </xf>
    <xf numFmtId="167" fontId="61" fillId="4" borderId="0" xfId="46" applyNumberFormat="1" applyFont="1" applyFill="1" applyAlignment="1">
      <alignment horizontal="center" vertical="center" wrapText="1"/>
    </xf>
    <xf numFmtId="166" fontId="61" fillId="0" borderId="29" xfId="0" applyNumberFormat="1" applyFont="1" applyBorder="1" applyAlignment="1">
      <alignment horizontal="center" vertical="center"/>
    </xf>
    <xf numFmtId="0" fontId="77" fillId="5" borderId="17" xfId="0" applyFont="1" applyFill="1" applyBorder="1" applyAlignment="1">
      <alignment horizontal="left"/>
    </xf>
    <xf numFmtId="166" fontId="61" fillId="4" borderId="0" xfId="0" applyNumberFormat="1" applyFont="1" applyFill="1" applyAlignment="1">
      <alignment horizontal="center" vertical="center"/>
    </xf>
    <xf numFmtId="166" fontId="102" fillId="0" borderId="14" xfId="0" applyNumberFormat="1" applyFont="1" applyBorder="1" applyAlignment="1">
      <alignment horizontal="center" vertical="center"/>
    </xf>
    <xf numFmtId="167" fontId="102" fillId="5" borderId="21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/>
    </xf>
    <xf numFmtId="0" fontId="89" fillId="5" borderId="17" xfId="0" applyFont="1" applyFill="1" applyBorder="1"/>
    <xf numFmtId="16" fontId="89" fillId="5" borderId="22" xfId="48" applyNumberFormat="1" applyFont="1" applyFill="1" applyBorder="1" applyAlignment="1">
      <alignment horizontal="center" vertical="center"/>
    </xf>
    <xf numFmtId="166" fontId="102" fillId="5" borderId="29" xfId="0" applyNumberFormat="1" applyFont="1" applyFill="1" applyBorder="1" applyAlignment="1">
      <alignment horizontal="center" vertical="center"/>
    </xf>
    <xf numFmtId="16" fontId="60" fillId="35" borderId="21" xfId="0" applyNumberFormat="1" applyFont="1" applyFill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166" fontId="61" fillId="5" borderId="0" xfId="0" quotePrefix="1" applyNumberFormat="1" applyFont="1" applyFill="1" applyAlignment="1">
      <alignment horizontal="center" vertical="center"/>
    </xf>
    <xf numFmtId="0" fontId="102" fillId="4" borderId="29" xfId="47" applyFont="1" applyFill="1" applyBorder="1" applyAlignment="1">
      <alignment horizontal="center" wrapText="1"/>
    </xf>
    <xf numFmtId="166" fontId="102" fillId="0" borderId="21" xfId="0" applyNumberFormat="1" applyFont="1" applyBorder="1" applyAlignment="1">
      <alignment horizontal="center" vertical="center"/>
    </xf>
    <xf numFmtId="16" fontId="102" fillId="4" borderId="22" xfId="46" applyNumberFormat="1" applyFont="1" applyFill="1" applyBorder="1" applyAlignment="1">
      <alignment horizontal="center" vertical="center"/>
    </xf>
    <xf numFmtId="166" fontId="102" fillId="0" borderId="22" xfId="0" applyNumberFormat="1" applyFont="1" applyBorder="1" applyAlignment="1">
      <alignment horizontal="center" vertical="center"/>
    </xf>
    <xf numFmtId="0" fontId="102" fillId="4" borderId="13" xfId="47" applyFont="1" applyFill="1" applyBorder="1" applyAlignment="1">
      <alignment horizontal="center" wrapText="1"/>
    </xf>
    <xf numFmtId="0" fontId="102" fillId="4" borderId="15" xfId="47" applyFont="1" applyFill="1" applyBorder="1" applyAlignment="1">
      <alignment horizontal="center" wrapText="1"/>
    </xf>
    <xf numFmtId="166" fontId="61" fillId="5" borderId="29" xfId="0" quotePrefix="1" applyNumberFormat="1" applyFont="1" applyFill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16" fontId="58" fillId="5" borderId="0" xfId="48" applyNumberFormat="1" applyFont="1" applyFill="1" applyAlignment="1">
      <alignment horizontal="center" vertical="center"/>
    </xf>
    <xf numFmtId="16" fontId="60" fillId="5" borderId="28" xfId="48" applyNumberFormat="1" applyFont="1" applyFill="1" applyBorder="1" applyAlignment="1">
      <alignment horizontal="center" vertical="center"/>
    </xf>
    <xf numFmtId="16" fontId="89" fillId="5" borderId="17" xfId="48" applyNumberFormat="1" applyFont="1" applyFill="1" applyBorder="1" applyAlignment="1">
      <alignment horizontal="center" vertical="center"/>
    </xf>
    <xf numFmtId="0" fontId="33" fillId="0" borderId="19" xfId="48" applyFont="1" applyBorder="1"/>
    <xf numFmtId="0" fontId="33" fillId="0" borderId="20" xfId="48" applyFont="1" applyBorder="1"/>
    <xf numFmtId="0" fontId="33" fillId="0" borderId="23" xfId="48" applyFont="1" applyBorder="1"/>
    <xf numFmtId="0" fontId="102" fillId="4" borderId="28" xfId="47" applyFont="1" applyFill="1" applyBorder="1" applyAlignment="1">
      <alignment horizontal="center" wrapText="1"/>
    </xf>
    <xf numFmtId="16" fontId="102" fillId="4" borderId="21" xfId="47" applyNumberFormat="1" applyFont="1" applyFill="1" applyBorder="1" applyAlignment="1">
      <alignment horizontal="center" wrapText="1"/>
    </xf>
    <xf numFmtId="167" fontId="61" fillId="4" borderId="22" xfId="46" applyNumberFormat="1" applyFont="1" applyFill="1" applyBorder="1" applyAlignment="1">
      <alignment horizontal="center" vertical="center" wrapText="1"/>
    </xf>
    <xf numFmtId="0" fontId="102" fillId="4" borderId="0" xfId="47" applyFont="1" applyFill="1" applyAlignment="1">
      <alignment horizontal="center" wrapText="1"/>
    </xf>
    <xf numFmtId="166" fontId="102" fillId="5" borderId="15" xfId="0" applyNumberFormat="1" applyFont="1" applyFill="1" applyBorder="1" applyAlignment="1">
      <alignment horizontal="center" vertical="center"/>
    </xf>
    <xf numFmtId="166" fontId="102" fillId="5" borderId="17" xfId="0" quotePrefix="1" applyNumberFormat="1" applyFont="1" applyFill="1" applyBorder="1" applyAlignment="1">
      <alignment horizontal="center" vertical="center"/>
    </xf>
    <xf numFmtId="166" fontId="102" fillId="5" borderId="17" xfId="0" applyNumberFormat="1" applyFont="1" applyFill="1" applyBorder="1" applyAlignment="1">
      <alignment horizontal="center" vertical="center"/>
    </xf>
    <xf numFmtId="166" fontId="61" fillId="5" borderId="17" xfId="0" quotePrefix="1" applyNumberFormat="1" applyFont="1" applyFill="1" applyBorder="1" applyAlignment="1">
      <alignment horizontal="center" vertical="center"/>
    </xf>
    <xf numFmtId="0" fontId="60" fillId="5" borderId="13" xfId="0" applyFont="1" applyFill="1" applyBorder="1" applyAlignment="1">
      <alignment horizontal="center" wrapText="1"/>
    </xf>
    <xf numFmtId="0" fontId="60" fillId="5" borderId="28" xfId="0" applyFont="1" applyFill="1" applyBorder="1" applyAlignment="1">
      <alignment horizontal="center" wrapText="1"/>
    </xf>
    <xf numFmtId="0" fontId="77" fillId="5" borderId="0" xfId="0" applyFont="1" applyFill="1" applyAlignment="1">
      <alignment horizontal="left"/>
    </xf>
    <xf numFmtId="0" fontId="33" fillId="5" borderId="18" xfId="48" applyFont="1" applyFill="1" applyBorder="1"/>
    <xf numFmtId="0" fontId="33" fillId="5" borderId="19" xfId="48" applyFont="1" applyFill="1" applyBorder="1"/>
    <xf numFmtId="0" fontId="60" fillId="5" borderId="17" xfId="0" applyFont="1" applyFill="1" applyBorder="1"/>
    <xf numFmtId="0" fontId="60" fillId="5" borderId="15" xfId="0" applyFont="1" applyFill="1" applyBorder="1"/>
    <xf numFmtId="0" fontId="77" fillId="5" borderId="17" xfId="45" applyFont="1" applyFill="1" applyBorder="1" applyAlignment="1">
      <alignment vertical="center"/>
    </xf>
    <xf numFmtId="0" fontId="89" fillId="5" borderId="15" xfId="0" applyFont="1" applyFill="1" applyBorder="1"/>
    <xf numFmtId="0" fontId="93" fillId="5" borderId="0" xfId="0" applyFont="1" applyFill="1"/>
    <xf numFmtId="0" fontId="93" fillId="5" borderId="17" xfId="0" applyFont="1" applyFill="1" applyBorder="1"/>
    <xf numFmtId="0" fontId="77" fillId="5" borderId="0" xfId="0" applyFont="1" applyFill="1"/>
    <xf numFmtId="0" fontId="77" fillId="5" borderId="17" xfId="0" applyFont="1" applyFill="1" applyBorder="1"/>
    <xf numFmtId="0" fontId="60" fillId="5" borderId="19" xfId="0" applyFont="1" applyFill="1" applyBorder="1"/>
    <xf numFmtId="0" fontId="60" fillId="5" borderId="20" xfId="0" applyFont="1" applyFill="1" applyBorder="1"/>
    <xf numFmtId="0" fontId="89" fillId="5" borderId="13" xfId="0" applyFont="1" applyFill="1" applyBorder="1" applyAlignment="1">
      <alignment wrapText="1"/>
    </xf>
    <xf numFmtId="0" fontId="89" fillId="5" borderId="15" xfId="0" applyFont="1" applyFill="1" applyBorder="1" applyAlignment="1">
      <alignment wrapText="1"/>
    </xf>
    <xf numFmtId="0" fontId="93" fillId="5" borderId="29" xfId="0" applyFont="1" applyFill="1" applyBorder="1"/>
    <xf numFmtId="0" fontId="77" fillId="5" borderId="29" xfId="0" applyFont="1" applyFill="1" applyBorder="1"/>
    <xf numFmtId="0" fontId="60" fillId="5" borderId="29" xfId="0" applyFont="1" applyFill="1" applyBorder="1" applyAlignment="1">
      <alignment wrapText="1"/>
    </xf>
    <xf numFmtId="16" fontId="89" fillId="5" borderId="21" xfId="0" applyNumberFormat="1" applyFont="1" applyFill="1" applyBorder="1" applyAlignment="1">
      <alignment horizontal="center" vertical="center" wrapText="1"/>
    </xf>
    <xf numFmtId="0" fontId="77" fillId="5" borderId="0" xfId="0" applyFont="1" applyFill="1" applyAlignment="1">
      <alignment wrapText="1"/>
    </xf>
    <xf numFmtId="0" fontId="36" fillId="36" borderId="12" xfId="6" applyFont="1" applyFill="1" applyBorder="1" applyAlignment="1">
      <alignment horizontal="center" vertical="center" wrapText="1"/>
    </xf>
    <xf numFmtId="0" fontId="36" fillId="36" borderId="21" xfId="6" applyFont="1" applyFill="1" applyBorder="1" applyAlignment="1">
      <alignment horizontal="center" vertical="center" wrapText="1"/>
    </xf>
    <xf numFmtId="0" fontId="54" fillId="36" borderId="24" xfId="6" applyFont="1" applyFill="1" applyBorder="1" applyAlignment="1">
      <alignment horizontal="center" vertical="center" wrapText="1"/>
    </xf>
    <xf numFmtId="0" fontId="33" fillId="37" borderId="0" xfId="46" applyFont="1" applyFill="1"/>
    <xf numFmtId="0" fontId="54" fillId="36" borderId="23" xfId="6" applyFont="1" applyFill="1" applyBorder="1" applyAlignment="1">
      <alignment horizontal="center" vertical="center"/>
    </xf>
    <xf numFmtId="0" fontId="36" fillId="38" borderId="23" xfId="6" applyFont="1" applyFill="1" applyBorder="1" applyAlignment="1">
      <alignment horizontal="center" vertical="center" wrapText="1"/>
    </xf>
    <xf numFmtId="0" fontId="36" fillId="39" borderId="12" xfId="6" applyFont="1" applyFill="1" applyBorder="1" applyAlignment="1">
      <alignment horizontal="center" vertical="center" wrapText="1"/>
    </xf>
    <xf numFmtId="0" fontId="36" fillId="37" borderId="25" xfId="46" applyFont="1" applyFill="1" applyBorder="1" applyAlignment="1">
      <alignment horizontal="center" vertical="center"/>
    </xf>
    <xf numFmtId="0" fontId="36" fillId="37" borderId="12" xfId="46" applyFont="1" applyFill="1" applyBorder="1" applyAlignment="1">
      <alignment horizontal="center" vertical="center"/>
    </xf>
    <xf numFmtId="16" fontId="36" fillId="37" borderId="13" xfId="46" applyNumberFormat="1" applyFont="1" applyFill="1" applyBorder="1" applyAlignment="1">
      <alignment vertical="center"/>
    </xf>
    <xf numFmtId="167" fontId="36" fillId="37" borderId="21" xfId="46" applyNumberFormat="1" applyFont="1" applyFill="1" applyBorder="1" applyAlignment="1">
      <alignment vertical="center"/>
    </xf>
    <xf numFmtId="16" fontId="36" fillId="37" borderId="21" xfId="46" applyNumberFormat="1" applyFont="1" applyFill="1" applyBorder="1" applyAlignment="1">
      <alignment horizontal="center" vertical="center"/>
    </xf>
    <xf numFmtId="0" fontId="77" fillId="37" borderId="12" xfId="0" applyFont="1" applyFill="1" applyBorder="1" applyAlignment="1">
      <alignment wrapText="1"/>
    </xf>
    <xf numFmtId="0" fontId="77" fillId="37" borderId="12" xfId="0" applyFont="1" applyFill="1" applyBorder="1"/>
    <xf numFmtId="16" fontId="77" fillId="37" borderId="21" xfId="46" applyNumberFormat="1" applyFont="1" applyFill="1" applyBorder="1" applyAlignment="1">
      <alignment horizontal="center" vertical="center" wrapText="1"/>
    </xf>
    <xf numFmtId="16" fontId="77" fillId="37" borderId="14" xfId="46" applyNumberFormat="1" applyFont="1" applyFill="1" applyBorder="1" applyAlignment="1">
      <alignment horizontal="center" vertical="center" wrapText="1"/>
    </xf>
    <xf numFmtId="16" fontId="77" fillId="39" borderId="21" xfId="46" applyNumberFormat="1" applyFont="1" applyFill="1" applyBorder="1" applyAlignment="1">
      <alignment horizontal="center" vertical="center" wrapText="1"/>
    </xf>
    <xf numFmtId="0" fontId="77" fillId="37" borderId="0" xfId="46" applyFont="1" applyFill="1" applyAlignment="1">
      <alignment horizontal="left"/>
    </xf>
    <xf numFmtId="0" fontId="32" fillId="37" borderId="0" xfId="0" applyFont="1" applyFill="1"/>
    <xf numFmtId="16" fontId="36" fillId="37" borderId="18" xfId="46" applyNumberFormat="1" applyFont="1" applyFill="1" applyBorder="1" applyAlignment="1">
      <alignment vertical="center"/>
    </xf>
    <xf numFmtId="167" fontId="36" fillId="37" borderId="23" xfId="46" applyNumberFormat="1" applyFont="1" applyFill="1" applyBorder="1" applyAlignment="1">
      <alignment vertical="center"/>
    </xf>
    <xf numFmtId="16" fontId="36" fillId="37" borderId="23" xfId="46" applyNumberFormat="1" applyFont="1" applyFill="1" applyBorder="1" applyAlignment="1">
      <alignment horizontal="center" vertical="center"/>
    </xf>
    <xf numFmtId="0" fontId="89" fillId="37" borderId="12" xfId="0" applyFont="1" applyFill="1" applyBorder="1" applyAlignment="1">
      <alignment wrapText="1"/>
    </xf>
    <xf numFmtId="0" fontId="89" fillId="37" borderId="12" xfId="0" applyFont="1" applyFill="1" applyBorder="1"/>
    <xf numFmtId="16" fontId="85" fillId="37" borderId="23" xfId="46" applyNumberFormat="1" applyFont="1" applyFill="1" applyBorder="1" applyAlignment="1">
      <alignment horizontal="center" vertical="center" wrapText="1"/>
    </xf>
    <xf numFmtId="16" fontId="85" fillId="37" borderId="19" xfId="46" applyNumberFormat="1" applyFont="1" applyFill="1" applyBorder="1" applyAlignment="1">
      <alignment horizontal="center" vertical="center" wrapText="1"/>
    </xf>
    <xf numFmtId="16" fontId="85" fillId="39" borderId="23" xfId="46" applyNumberFormat="1" applyFont="1" applyFill="1" applyBorder="1" applyAlignment="1">
      <alignment horizontal="center" vertical="center" wrapText="1"/>
    </xf>
    <xf numFmtId="0" fontId="85" fillId="37" borderId="0" xfId="46" applyFont="1" applyFill="1" applyAlignment="1">
      <alignment horizontal="left"/>
    </xf>
    <xf numFmtId="167" fontId="36" fillId="37" borderId="13" xfId="46" applyNumberFormat="1" applyFont="1" applyFill="1" applyBorder="1" applyAlignment="1">
      <alignment vertical="center"/>
    </xf>
    <xf numFmtId="0" fontId="89" fillId="37" borderId="29" xfId="0" applyFont="1" applyFill="1" applyBorder="1" applyAlignment="1">
      <alignment wrapText="1"/>
    </xf>
    <xf numFmtId="16" fontId="85" fillId="40" borderId="23" xfId="46" applyNumberFormat="1" applyFont="1" applyFill="1" applyBorder="1" applyAlignment="1">
      <alignment horizontal="center" vertical="center" wrapText="1"/>
    </xf>
    <xf numFmtId="167" fontId="36" fillId="37" borderId="29" xfId="46" applyNumberFormat="1" applyFont="1" applyFill="1" applyBorder="1" applyAlignment="1">
      <alignment vertical="center"/>
    </xf>
    <xf numFmtId="167" fontId="36" fillId="37" borderId="22" xfId="46" applyNumberFormat="1" applyFont="1" applyFill="1" applyBorder="1" applyAlignment="1">
      <alignment vertical="center"/>
    </xf>
    <xf numFmtId="16" fontId="36" fillId="37" borderId="22" xfId="46" applyNumberFormat="1" applyFont="1" applyFill="1" applyBorder="1" applyAlignment="1">
      <alignment horizontal="center" vertical="center"/>
    </xf>
    <xf numFmtId="167" fontId="36" fillId="5" borderId="12" xfId="46" applyNumberFormat="1" applyFont="1" applyFill="1" applyBorder="1" applyAlignment="1">
      <alignment vertical="center"/>
    </xf>
    <xf numFmtId="166" fontId="36" fillId="5" borderId="12" xfId="0" applyNumberFormat="1" applyFont="1" applyFill="1" applyBorder="1"/>
    <xf numFmtId="0" fontId="77" fillId="5" borderId="24" xfId="0" applyFont="1" applyFill="1" applyBorder="1"/>
    <xf numFmtId="0" fontId="77" fillId="5" borderId="26" xfId="0" applyFont="1" applyFill="1" applyBorder="1"/>
    <xf numFmtId="16" fontId="58" fillId="5" borderId="12" xfId="48" applyNumberFormat="1" applyFont="1" applyFill="1" applyBorder="1"/>
    <xf numFmtId="0" fontId="77" fillId="5" borderId="0" xfId="48" applyFont="1" applyFill="1" applyAlignment="1">
      <alignment horizontal="center"/>
    </xf>
    <xf numFmtId="0" fontId="32" fillId="5" borderId="0" xfId="0" applyFont="1" applyFill="1"/>
    <xf numFmtId="0" fontId="58" fillId="5" borderId="0" xfId="48" applyFont="1" applyFill="1" applyAlignment="1">
      <alignment horizontal="center" vertical="center"/>
    </xf>
    <xf numFmtId="0" fontId="79" fillId="4" borderId="0" xfId="48" applyFont="1" applyFill="1"/>
    <xf numFmtId="16" fontId="58" fillId="32" borderId="12" xfId="48" applyNumberFormat="1" applyFont="1" applyFill="1" applyBorder="1"/>
    <xf numFmtId="170" fontId="58" fillId="5" borderId="0" xfId="48" applyNumberFormat="1" applyFont="1" applyFill="1" applyAlignment="1">
      <alignment horizontal="center" vertical="center"/>
    </xf>
    <xf numFmtId="0" fontId="77" fillId="5" borderId="0" xfId="48" applyFont="1" applyFill="1"/>
    <xf numFmtId="166" fontId="36" fillId="5" borderId="0" xfId="0" quotePrefix="1" applyNumberFormat="1" applyFont="1" applyFill="1" applyAlignment="1">
      <alignment horizontal="center" vertical="center"/>
    </xf>
    <xf numFmtId="0" fontId="91" fillId="6" borderId="0" xfId="45" applyFont="1" applyFill="1" applyAlignment="1">
      <alignment horizontal="center" vertical="center"/>
    </xf>
    <xf numFmtId="0" fontId="91" fillId="6" borderId="0" xfId="45" applyFont="1" applyFill="1" applyAlignment="1">
      <alignment horizontal="left" vertical="center"/>
    </xf>
    <xf numFmtId="0" fontId="86" fillId="2" borderId="0" xfId="49" applyFont="1" applyFill="1" applyAlignment="1">
      <alignment horizontal="center" vertical="center"/>
    </xf>
    <xf numFmtId="0" fontId="86" fillId="2" borderId="0" xfId="46" applyFont="1" applyFill="1" applyAlignment="1">
      <alignment horizontal="center" vertical="center"/>
    </xf>
    <xf numFmtId="169" fontId="89" fillId="5" borderId="29" xfId="48" applyNumberFormat="1" applyFont="1" applyFill="1" applyBorder="1" applyAlignment="1">
      <alignment horizontal="center" vertical="center" wrapText="1"/>
    </xf>
    <xf numFmtId="167" fontId="107" fillId="0" borderId="29" xfId="139" applyNumberFormat="1" applyFont="1" applyBorder="1" applyAlignment="1">
      <alignment horizontal="center" vertical="center" wrapText="1"/>
    </xf>
    <xf numFmtId="167" fontId="107" fillId="0" borderId="0" xfId="139" applyNumberFormat="1" applyFont="1" applyAlignment="1">
      <alignment horizontal="center" vertical="center"/>
    </xf>
    <xf numFmtId="16" fontId="107" fillId="4" borderId="23" xfId="46" applyNumberFormat="1" applyFont="1" applyFill="1" applyBorder="1" applyAlignment="1">
      <alignment horizontal="center" vertical="center"/>
    </xf>
    <xf numFmtId="166" fontId="107" fillId="4" borderId="20" xfId="0" applyNumberFormat="1" applyFont="1" applyFill="1" applyBorder="1" applyAlignment="1">
      <alignment horizontal="center" vertical="center"/>
    </xf>
    <xf numFmtId="166" fontId="107" fillId="0" borderId="20" xfId="0" applyNumberFormat="1" applyFont="1" applyBorder="1" applyAlignment="1">
      <alignment horizontal="center" vertical="center"/>
    </xf>
    <xf numFmtId="166" fontId="107" fillId="0" borderId="18" xfId="0" applyNumberFormat="1" applyFont="1" applyBorder="1" applyAlignment="1">
      <alignment horizontal="center" vertical="center"/>
    </xf>
    <xf numFmtId="16" fontId="107" fillId="4" borderId="20" xfId="46" applyNumberFormat="1" applyFont="1" applyFill="1" applyBorder="1" applyAlignment="1">
      <alignment horizontal="center" vertical="center"/>
    </xf>
    <xf numFmtId="166" fontId="107" fillId="0" borderId="23" xfId="0" applyNumberFormat="1" applyFont="1" applyBorder="1" applyAlignment="1">
      <alignment horizontal="center" vertical="center"/>
    </xf>
    <xf numFmtId="167" fontId="107" fillId="33" borderId="18" xfId="139" applyNumberFormat="1" applyFont="1" applyFill="1" applyBorder="1" applyAlignment="1">
      <alignment horizontal="center" vertical="center" wrapText="1"/>
    </xf>
    <xf numFmtId="167" fontId="107" fillId="34" borderId="20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 wrapText="1"/>
    </xf>
    <xf numFmtId="16" fontId="89" fillId="5" borderId="19" xfId="48" applyNumberFormat="1" applyFont="1" applyFill="1" applyBorder="1" applyAlignment="1">
      <alignment horizontal="center" vertical="center"/>
    </xf>
    <xf numFmtId="16" fontId="36" fillId="4" borderId="31" xfId="46" applyNumberFormat="1" applyFont="1" applyFill="1" applyBorder="1" applyAlignment="1">
      <alignment horizontal="center" vertical="center"/>
    </xf>
    <xf numFmtId="16" fontId="36" fillId="4" borderId="32" xfId="46" applyNumberFormat="1" applyFont="1" applyFill="1" applyBorder="1" applyAlignment="1">
      <alignment horizontal="center" vertical="center"/>
    </xf>
    <xf numFmtId="169" fontId="89" fillId="5" borderId="17" xfId="48" applyNumberFormat="1" applyFont="1" applyFill="1" applyBorder="1" applyAlignment="1">
      <alignment vertical="center"/>
    </xf>
    <xf numFmtId="16" fontId="107" fillId="4" borderId="0" xfId="46" applyNumberFormat="1" applyFont="1" applyFill="1" applyAlignment="1">
      <alignment horizontal="center" vertical="center"/>
    </xf>
    <xf numFmtId="166" fontId="107" fillId="0" borderId="0" xfId="0" applyNumberFormat="1" applyFont="1" applyAlignment="1">
      <alignment horizontal="center" vertical="center"/>
    </xf>
    <xf numFmtId="167" fontId="107" fillId="3" borderId="23" xfId="46" applyNumberFormat="1" applyFont="1" applyFill="1" applyBorder="1" applyAlignment="1">
      <alignment horizontal="center" vertical="center"/>
    </xf>
    <xf numFmtId="166" fontId="107" fillId="5" borderId="20" xfId="0" applyNumberFormat="1" applyFont="1" applyFill="1" applyBorder="1" applyAlignment="1">
      <alignment horizontal="center" vertical="center"/>
    </xf>
    <xf numFmtId="166" fontId="107" fillId="5" borderId="23" xfId="0" quotePrefix="1" applyNumberFormat="1" applyFont="1" applyFill="1" applyBorder="1" applyAlignment="1">
      <alignment horizontal="center" vertical="center"/>
    </xf>
    <xf numFmtId="166" fontId="107" fillId="4" borderId="18" xfId="0" applyNumberFormat="1" applyFont="1" applyFill="1" applyBorder="1" applyAlignment="1">
      <alignment horizontal="center" vertical="center"/>
    </xf>
    <xf numFmtId="16" fontId="89" fillId="5" borderId="18" xfId="48" applyNumberFormat="1" applyFont="1" applyFill="1" applyBorder="1" applyAlignment="1">
      <alignment horizontal="center" vertical="center"/>
    </xf>
    <xf numFmtId="0" fontId="33" fillId="3" borderId="23" xfId="48" applyFont="1" applyFill="1" applyBorder="1" applyAlignment="1">
      <alignment horizontal="center"/>
    </xf>
    <xf numFmtId="0" fontId="82" fillId="3" borderId="23" xfId="48" applyFont="1" applyFill="1" applyBorder="1"/>
    <xf numFmtId="0" fontId="33" fillId="3" borderId="20" xfId="48" applyFont="1" applyFill="1" applyBorder="1"/>
    <xf numFmtId="0" fontId="75" fillId="0" borderId="29" xfId="48" applyFont="1" applyBorder="1" applyAlignment="1">
      <alignment horizontal="left"/>
    </xf>
    <xf numFmtId="0" fontId="92" fillId="5" borderId="29" xfId="45" applyFont="1" applyFill="1" applyBorder="1" applyAlignment="1">
      <alignment horizontal="center" vertical="center"/>
    </xf>
    <xf numFmtId="0" fontId="92" fillId="5" borderId="17" xfId="45" applyFont="1" applyFill="1" applyBorder="1" applyAlignment="1">
      <alignment vertical="center"/>
    </xf>
    <xf numFmtId="0" fontId="33" fillId="5" borderId="29" xfId="45" applyFont="1" applyFill="1" applyBorder="1" applyAlignment="1">
      <alignment horizontal="center" vertical="center"/>
    </xf>
    <xf numFmtId="0" fontId="33" fillId="5" borderId="22" xfId="45" applyFont="1" applyFill="1" applyBorder="1" applyAlignment="1">
      <alignment horizontal="center" vertical="center"/>
    </xf>
    <xf numFmtId="0" fontId="33" fillId="5" borderId="17" xfId="46" applyFont="1" applyFill="1" applyBorder="1" applyAlignment="1">
      <alignment horizontal="center" vertical="center"/>
    </xf>
    <xf numFmtId="171" fontId="33" fillId="0" borderId="0" xfId="121" applyNumberFormat="1" applyFont="1" applyAlignment="1">
      <alignment horizontal="center" vertical="center" wrapText="1"/>
    </xf>
    <xf numFmtId="167" fontId="36" fillId="3" borderId="0" xfId="46" applyNumberFormat="1" applyFont="1" applyFill="1" applyAlignment="1">
      <alignment vertical="center"/>
    </xf>
    <xf numFmtId="0" fontId="77" fillId="5" borderId="15" xfId="45" applyFont="1" applyFill="1" applyBorder="1" applyAlignment="1">
      <alignment vertical="center"/>
    </xf>
    <xf numFmtId="16" fontId="60" fillId="4" borderId="29" xfId="46" applyNumberFormat="1" applyFont="1" applyFill="1" applyBorder="1" applyAlignment="1">
      <alignment horizontal="center" vertical="center"/>
    </xf>
    <xf numFmtId="16" fontId="60" fillId="4" borderId="17" xfId="46" applyNumberFormat="1" applyFont="1" applyFill="1" applyBorder="1" applyAlignment="1">
      <alignment horizontal="center" vertical="center"/>
    </xf>
    <xf numFmtId="0" fontId="60" fillId="5" borderId="0" xfId="0" applyFont="1" applyFill="1"/>
    <xf numFmtId="167" fontId="55" fillId="4" borderId="13" xfId="46" applyNumberFormat="1" applyFont="1" applyFill="1" applyBorder="1" applyAlignment="1">
      <alignment horizontal="center" vertical="center"/>
    </xf>
    <xf numFmtId="166" fontId="102" fillId="0" borderId="28" xfId="0" applyNumberFormat="1" applyFont="1" applyBorder="1" applyAlignment="1">
      <alignment horizontal="center" vertical="center"/>
    </xf>
    <xf numFmtId="0" fontId="89" fillId="5" borderId="28" xfId="0" applyFont="1" applyFill="1" applyBorder="1"/>
    <xf numFmtId="0" fontId="64" fillId="4" borderId="28" xfId="45" applyFont="1" applyFill="1" applyBorder="1" applyAlignment="1">
      <alignment horizontal="center" vertical="center"/>
    </xf>
    <xf numFmtId="0" fontId="64" fillId="4" borderId="28" xfId="45" applyFont="1" applyFill="1" applyBorder="1" applyAlignment="1">
      <alignment vertical="center"/>
    </xf>
    <xf numFmtId="0" fontId="33" fillId="0" borderId="28" xfId="45" applyFont="1" applyBorder="1" applyAlignment="1">
      <alignment vertical="center"/>
    </xf>
    <xf numFmtId="0" fontId="33" fillId="5" borderId="23" xfId="46" applyFont="1" applyFill="1" applyBorder="1" applyAlignment="1">
      <alignment horizontal="center" vertical="center"/>
    </xf>
    <xf numFmtId="0" fontId="33" fillId="5" borderId="22" xfId="46" applyFont="1" applyFill="1" applyBorder="1" applyAlignment="1">
      <alignment horizontal="center" vertical="center"/>
    </xf>
    <xf numFmtId="0" fontId="33" fillId="5" borderId="18" xfId="46" applyFont="1" applyFill="1" applyBorder="1" applyAlignment="1">
      <alignment horizontal="center" vertical="center"/>
    </xf>
    <xf numFmtId="0" fontId="33" fillId="0" borderId="29" xfId="46" applyFont="1" applyBorder="1" applyAlignment="1">
      <alignment horizontal="left"/>
    </xf>
    <xf numFmtId="0" fontId="58" fillId="0" borderId="29" xfId="45" applyFont="1" applyBorder="1" applyAlignment="1">
      <alignment horizontal="left" vertical="center"/>
    </xf>
    <xf numFmtId="167" fontId="55" fillId="4" borderId="15" xfId="46" applyNumberFormat="1" applyFont="1" applyFill="1" applyBorder="1" applyAlignment="1">
      <alignment horizontal="center" vertical="center"/>
    </xf>
    <xf numFmtId="166" fontId="61" fillId="4" borderId="13" xfId="0" applyNumberFormat="1" applyFont="1" applyFill="1" applyBorder="1" applyAlignment="1">
      <alignment horizontal="center" vertical="center"/>
    </xf>
    <xf numFmtId="0" fontId="60" fillId="5" borderId="18" xfId="0" applyFont="1" applyFill="1" applyBorder="1"/>
    <xf numFmtId="16" fontId="60" fillId="5" borderId="20" xfId="46" applyNumberFormat="1" applyFont="1" applyFill="1" applyBorder="1" applyAlignment="1">
      <alignment horizontal="center" vertical="center"/>
    </xf>
    <xf numFmtId="0" fontId="86" fillId="2" borderId="18" xfId="46" applyFont="1" applyFill="1" applyBorder="1" applyAlignment="1">
      <alignment horizontal="center" vertical="center"/>
    </xf>
    <xf numFmtId="167" fontId="61" fillId="4" borderId="17" xfId="46" applyNumberFormat="1" applyFont="1" applyFill="1" applyBorder="1" applyAlignment="1">
      <alignment horizontal="center" vertical="center" wrapText="1"/>
    </xf>
    <xf numFmtId="0" fontId="33" fillId="3" borderId="18" xfId="48" applyFont="1" applyFill="1" applyBorder="1" applyAlignment="1">
      <alignment horizontal="center"/>
    </xf>
    <xf numFmtId="0" fontId="86" fillId="2" borderId="28" xfId="49" applyFont="1" applyFill="1" applyBorder="1" applyAlignment="1">
      <alignment horizontal="center" vertical="center"/>
    </xf>
    <xf numFmtId="0" fontId="77" fillId="5" borderId="26" xfId="0" applyFont="1" applyFill="1" applyBorder="1" applyAlignment="1">
      <alignment wrapText="1"/>
    </xf>
    <xf numFmtId="167" fontId="107" fillId="33" borderId="0" xfId="139" applyNumberFormat="1" applyFont="1" applyFill="1" applyAlignment="1">
      <alignment horizontal="center" vertical="center" wrapText="1"/>
    </xf>
    <xf numFmtId="167" fontId="107" fillId="34" borderId="0" xfId="139" applyNumberFormat="1" applyFont="1" applyFill="1" applyAlignment="1">
      <alignment horizontal="center" vertical="center"/>
    </xf>
    <xf numFmtId="167" fontId="107" fillId="3" borderId="0" xfId="46" applyNumberFormat="1" applyFont="1" applyFill="1" applyAlignment="1">
      <alignment horizontal="center" vertical="center"/>
    </xf>
    <xf numFmtId="166" fontId="107" fillId="5" borderId="0" xfId="0" applyNumberFormat="1" applyFont="1" applyFill="1" applyAlignment="1">
      <alignment horizontal="center" vertical="center"/>
    </xf>
    <xf numFmtId="166" fontId="107" fillId="5" borderId="0" xfId="0" quotePrefix="1" applyNumberFormat="1" applyFont="1" applyFill="1" applyAlignment="1">
      <alignment horizontal="center" vertical="center"/>
    </xf>
    <xf numFmtId="167" fontId="107" fillId="34" borderId="20" xfId="139" applyNumberFormat="1" applyFont="1" applyFill="1" applyBorder="1" applyAlignment="1">
      <alignment horizontal="center" vertical="center" wrapText="1"/>
    </xf>
    <xf numFmtId="0" fontId="33" fillId="5" borderId="0" xfId="45" applyFont="1" applyFill="1" applyAlignment="1">
      <alignment horizontal="center" vertical="center"/>
    </xf>
    <xf numFmtId="16" fontId="96" fillId="5" borderId="12" xfId="46" applyNumberFormat="1" applyFont="1" applyFill="1" applyBorder="1" applyAlignment="1">
      <alignment horizontal="center" wrapText="1"/>
    </xf>
    <xf numFmtId="167" fontId="36" fillId="5" borderId="12" xfId="46" applyNumberFormat="1" applyFont="1" applyFill="1" applyBorder="1" applyAlignment="1">
      <alignment vertical="center" wrapText="1"/>
    </xf>
    <xf numFmtId="167" fontId="36" fillId="42" borderId="29" xfId="46" applyNumberFormat="1" applyFont="1" applyFill="1" applyBorder="1" applyAlignment="1">
      <alignment horizontal="center" vertical="center"/>
    </xf>
    <xf numFmtId="167" fontId="36" fillId="43" borderId="0" xfId="46" applyNumberFormat="1" applyFont="1" applyFill="1" applyAlignment="1">
      <alignment horizontal="center" vertical="center" wrapText="1"/>
    </xf>
    <xf numFmtId="167" fontId="36" fillId="43" borderId="22" xfId="46" applyNumberFormat="1" applyFont="1" applyFill="1" applyBorder="1" applyAlignment="1">
      <alignment horizontal="center" vertical="center" wrapText="1"/>
    </xf>
    <xf numFmtId="166" fontId="36" fillId="41" borderId="17" xfId="0" applyNumberFormat="1" applyFont="1" applyFill="1" applyBorder="1" applyAlignment="1">
      <alignment horizontal="center" vertical="center"/>
    </xf>
    <xf numFmtId="166" fontId="36" fillId="41" borderId="17" xfId="0" quotePrefix="1" applyNumberFormat="1" applyFont="1" applyFill="1" applyBorder="1" applyAlignment="1">
      <alignment horizontal="center" vertical="center"/>
    </xf>
    <xf numFmtId="166" fontId="36" fillId="41" borderId="29" xfId="0" quotePrefix="1" applyNumberFormat="1" applyFont="1" applyFill="1" applyBorder="1" applyAlignment="1">
      <alignment horizontal="center" vertical="center"/>
    </xf>
    <xf numFmtId="167" fontId="36" fillId="43" borderId="17" xfId="46" applyNumberFormat="1" applyFont="1" applyFill="1" applyBorder="1" applyAlignment="1">
      <alignment horizontal="center" vertical="center"/>
    </xf>
    <xf numFmtId="166" fontId="102" fillId="41" borderId="17" xfId="0" quotePrefix="1" applyNumberFormat="1" applyFont="1" applyFill="1" applyBorder="1" applyAlignment="1">
      <alignment horizontal="center" vertical="center"/>
    </xf>
    <xf numFmtId="166" fontId="36" fillId="41" borderId="22" xfId="0" quotePrefix="1" applyNumberFormat="1" applyFont="1" applyFill="1" applyBorder="1" applyAlignment="1">
      <alignment horizontal="center" vertical="center"/>
    </xf>
    <xf numFmtId="166" fontId="36" fillId="43" borderId="29" xfId="0" applyNumberFormat="1" applyFont="1" applyFill="1" applyBorder="1" applyAlignment="1">
      <alignment horizontal="center" vertical="center"/>
    </xf>
    <xf numFmtId="16" fontId="102" fillId="43" borderId="22" xfId="46" applyNumberFormat="1" applyFont="1" applyFill="1" applyBorder="1" applyAlignment="1">
      <alignment horizontal="center" vertical="center"/>
    </xf>
    <xf numFmtId="166" fontId="62" fillId="43" borderId="17" xfId="0" applyNumberFormat="1" applyFont="1" applyFill="1" applyBorder="1" applyAlignment="1">
      <alignment horizontal="center" vertical="center"/>
    </xf>
    <xf numFmtId="166" fontId="62" fillId="41" borderId="29" xfId="0" applyNumberFormat="1" applyFont="1" applyFill="1" applyBorder="1" applyAlignment="1">
      <alignment horizontal="center" vertical="center"/>
    </xf>
    <xf numFmtId="167" fontId="36" fillId="42" borderId="29" xfId="46" applyNumberFormat="1" applyFont="1" applyFill="1" applyBorder="1" applyAlignment="1">
      <alignment horizontal="center" vertical="center" wrapText="1"/>
    </xf>
    <xf numFmtId="167" fontId="36" fillId="43" borderId="0" xfId="46" applyNumberFormat="1" applyFont="1" applyFill="1" applyAlignment="1">
      <alignment horizontal="center" vertical="center"/>
    </xf>
    <xf numFmtId="16" fontId="36" fillId="43" borderId="22" xfId="46" applyNumberFormat="1" applyFont="1" applyFill="1" applyBorder="1" applyAlignment="1">
      <alignment horizontal="center" vertical="center"/>
    </xf>
    <xf numFmtId="166" fontId="59" fillId="43" borderId="0" xfId="0" applyNumberFormat="1" applyFont="1" applyFill="1" applyAlignment="1">
      <alignment horizontal="center" vertical="center"/>
    </xf>
    <xf numFmtId="166" fontId="59" fillId="43" borderId="29" xfId="0" applyNumberFormat="1" applyFont="1" applyFill="1" applyBorder="1" applyAlignment="1">
      <alignment horizontal="center" vertical="center"/>
    </xf>
    <xf numFmtId="166" fontId="59" fillId="43" borderId="22" xfId="0" applyNumberFormat="1" applyFont="1" applyFill="1" applyBorder="1" applyAlignment="1">
      <alignment horizontal="center" vertical="center"/>
    </xf>
    <xf numFmtId="166" fontId="62" fillId="41" borderId="0" xfId="0" applyNumberFormat="1" applyFont="1" applyFill="1" applyAlignment="1">
      <alignment horizontal="center" vertical="center"/>
    </xf>
    <xf numFmtId="166" fontId="62" fillId="41" borderId="22" xfId="0" applyNumberFormat="1" applyFont="1" applyFill="1" applyBorder="1" applyAlignment="1">
      <alignment horizontal="center" vertical="center"/>
    </xf>
    <xf numFmtId="16" fontId="102" fillId="4" borderId="32" xfId="46" applyNumberFormat="1" applyFont="1" applyFill="1" applyBorder="1" applyAlignment="1">
      <alignment horizontal="center" vertical="center"/>
    </xf>
    <xf numFmtId="16" fontId="107" fillId="4" borderId="19" xfId="46" applyNumberFormat="1" applyFont="1" applyFill="1" applyBorder="1" applyAlignment="1">
      <alignment horizontal="center" vertical="center"/>
    </xf>
    <xf numFmtId="166" fontId="107" fillId="0" borderId="19" xfId="0" applyNumberFormat="1" applyFont="1" applyBorder="1" applyAlignment="1">
      <alignment horizontal="center" vertical="center"/>
    </xf>
    <xf numFmtId="0" fontId="60" fillId="5" borderId="18" xfId="0" applyFont="1" applyFill="1" applyBorder="1" applyAlignment="1">
      <alignment wrapText="1"/>
    </xf>
    <xf numFmtId="16" fontId="60" fillId="5" borderId="23" xfId="46" applyNumberFormat="1" applyFont="1" applyFill="1" applyBorder="1" applyAlignment="1">
      <alignment horizontal="center" vertical="center"/>
    </xf>
    <xf numFmtId="16" fontId="60" fillId="4" borderId="20" xfId="46" applyNumberFormat="1" applyFont="1" applyFill="1" applyBorder="1" applyAlignment="1">
      <alignment horizontal="center" vertical="center"/>
    </xf>
    <xf numFmtId="0" fontId="53" fillId="0" borderId="0" xfId="45" applyFont="1" applyAlignment="1">
      <alignment horizontal="center"/>
    </xf>
    <xf numFmtId="0" fontId="38" fillId="3" borderId="0" xfId="48" applyFont="1" applyFill="1" applyAlignment="1">
      <alignment horizontal="center"/>
    </xf>
    <xf numFmtId="0" fontId="41" fillId="3" borderId="0" xfId="48" applyFont="1" applyFill="1" applyAlignment="1">
      <alignment horizontal="center"/>
    </xf>
    <xf numFmtId="0" fontId="37" fillId="3" borderId="0" xfId="48" applyFont="1" applyFill="1" applyAlignment="1">
      <alignment horizontal="center"/>
    </xf>
    <xf numFmtId="0" fontId="38" fillId="0" borderId="0" xfId="48" applyFont="1" applyAlignment="1">
      <alignment horizontal="center"/>
    </xf>
    <xf numFmtId="0" fontId="36" fillId="0" borderId="24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/>
    </xf>
    <xf numFmtId="0" fontId="36" fillId="0" borderId="26" xfId="48" applyFont="1" applyBorder="1" applyAlignment="1">
      <alignment horizontal="center" vertical="center"/>
    </xf>
    <xf numFmtId="0" fontId="36" fillId="0" borderId="13" xfId="48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29" xfId="48" applyFont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0" fontId="36" fillId="0" borderId="18" xfId="48" applyFont="1" applyBorder="1" applyAlignment="1">
      <alignment horizontal="center" vertical="center"/>
    </xf>
    <xf numFmtId="0" fontId="36" fillId="0" borderId="20" xfId="48" applyFont="1" applyBorder="1" applyAlignment="1">
      <alignment horizontal="center" vertical="center"/>
    </xf>
    <xf numFmtId="0" fontId="36" fillId="0" borderId="0" xfId="48" applyFont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 wrapText="1"/>
    </xf>
    <xf numFmtId="0" fontId="36" fillId="0" borderId="26" xfId="48" applyFont="1" applyBorder="1" applyAlignment="1">
      <alignment horizontal="center" vertical="center" wrapText="1"/>
    </xf>
    <xf numFmtId="0" fontId="36" fillId="0" borderId="28" xfId="48" applyFont="1" applyBorder="1" applyAlignment="1">
      <alignment horizontal="center" vertical="center"/>
    </xf>
    <xf numFmtId="0" fontId="38" fillId="2" borderId="0" xfId="46" applyFont="1" applyFill="1" applyAlignment="1">
      <alignment horizontal="center"/>
    </xf>
    <xf numFmtId="0" fontId="41" fillId="0" borderId="0" xfId="46" applyFont="1" applyAlignment="1">
      <alignment horizontal="center"/>
    </xf>
    <xf numFmtId="0" fontId="38" fillId="0" borderId="0" xfId="46" applyFont="1" applyAlignment="1">
      <alignment horizontal="center"/>
    </xf>
    <xf numFmtId="0" fontId="36" fillId="0" borderId="19" xfId="46" applyFont="1" applyBorder="1" applyAlignment="1">
      <alignment horizontal="center" vertical="center"/>
    </xf>
    <xf numFmtId="0" fontId="36" fillId="0" borderId="20" xfId="46" applyFont="1" applyBorder="1" applyAlignment="1">
      <alignment horizontal="center" vertical="center"/>
    </xf>
    <xf numFmtId="0" fontId="36" fillId="5" borderId="13" xfId="46" applyFont="1" applyFill="1" applyBorder="1" applyAlignment="1">
      <alignment horizontal="center" vertical="center"/>
    </xf>
    <xf numFmtId="0" fontId="36" fillId="5" borderId="15" xfId="46" applyFont="1" applyFill="1" applyBorder="1" applyAlignment="1">
      <alignment horizontal="center" vertical="center"/>
    </xf>
    <xf numFmtId="0" fontId="36" fillId="5" borderId="18" xfId="46" applyFont="1" applyFill="1" applyBorder="1" applyAlignment="1">
      <alignment horizontal="center" vertical="center"/>
    </xf>
    <xf numFmtId="0" fontId="36" fillId="5" borderId="20" xfId="46" applyFont="1" applyFill="1" applyBorder="1" applyAlignment="1">
      <alignment horizontal="center" vertical="center"/>
    </xf>
    <xf numFmtId="0" fontId="36" fillId="5" borderId="13" xfId="45" applyFont="1" applyFill="1" applyBorder="1" applyAlignment="1">
      <alignment horizontal="center" vertical="center" wrapText="1"/>
    </xf>
    <xf numFmtId="0" fontId="36" fillId="5" borderId="14" xfId="45" applyFont="1" applyFill="1" applyBorder="1" applyAlignment="1">
      <alignment horizontal="center" vertical="center" wrapText="1"/>
    </xf>
    <xf numFmtId="0" fontId="36" fillId="5" borderId="15" xfId="45" applyFont="1" applyFill="1" applyBorder="1" applyAlignment="1">
      <alignment horizontal="center" vertical="center" wrapText="1"/>
    </xf>
    <xf numFmtId="0" fontId="36" fillId="5" borderId="14" xfId="46" applyFont="1" applyFill="1" applyBorder="1" applyAlignment="1">
      <alignment horizontal="center" vertical="center"/>
    </xf>
    <xf numFmtId="0" fontId="36" fillId="0" borderId="24" xfId="46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8" fillId="5" borderId="0" xfId="46" applyFont="1" applyFill="1" applyAlignment="1">
      <alignment horizontal="center"/>
    </xf>
    <xf numFmtId="0" fontId="41" fillId="5" borderId="0" xfId="46" applyFont="1" applyFill="1" applyAlignment="1">
      <alignment horizontal="center"/>
    </xf>
    <xf numFmtId="0" fontId="36" fillId="5" borderId="19" xfId="46" applyFont="1" applyFill="1" applyBorder="1" applyAlignment="1">
      <alignment horizontal="center" vertical="center"/>
    </xf>
    <xf numFmtId="0" fontId="36" fillId="5" borderId="16" xfId="46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/>
    </xf>
    <xf numFmtId="0" fontId="36" fillId="5" borderId="25" xfId="46" applyFont="1" applyFill="1" applyBorder="1" applyAlignment="1">
      <alignment horizontal="center" vertical="center"/>
    </xf>
    <xf numFmtId="0" fontId="36" fillId="5" borderId="26" xfId="46" applyFont="1" applyFill="1" applyBorder="1" applyAlignment="1">
      <alignment horizontal="center" vertical="center"/>
    </xf>
    <xf numFmtId="0" fontId="90" fillId="2" borderId="0" xfId="46" applyFont="1" applyFill="1" applyAlignment="1">
      <alignment horizontal="center"/>
    </xf>
    <xf numFmtId="0" fontId="36" fillId="2" borderId="24" xfId="46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2" borderId="26" xfId="46" applyFont="1" applyFill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 wrapText="1"/>
    </xf>
    <xf numFmtId="0" fontId="36" fillId="0" borderId="13" xfId="48" applyFont="1" applyBorder="1" applyAlignment="1">
      <alignment horizontal="center" vertical="center" wrapText="1"/>
    </xf>
    <xf numFmtId="0" fontId="36" fillId="0" borderId="14" xfId="48" applyFont="1" applyBorder="1" applyAlignment="1">
      <alignment horizontal="center" vertical="center" wrapText="1"/>
    </xf>
    <xf numFmtId="0" fontId="36" fillId="0" borderId="15" xfId="48" applyFont="1" applyBorder="1" applyAlignment="1">
      <alignment horizontal="center" vertical="center" wrapText="1"/>
    </xf>
    <xf numFmtId="0" fontId="36" fillId="0" borderId="18" xfId="48" applyFont="1" applyBorder="1" applyAlignment="1">
      <alignment horizontal="center" vertical="center" wrapText="1"/>
    </xf>
    <xf numFmtId="0" fontId="36" fillId="0" borderId="19" xfId="48" applyFont="1" applyBorder="1" applyAlignment="1">
      <alignment horizontal="center" vertical="center" wrapText="1"/>
    </xf>
    <xf numFmtId="0" fontId="36" fillId="0" borderId="20" xfId="48" applyFont="1" applyBorder="1" applyAlignment="1">
      <alignment horizontal="center" vertical="center" wrapText="1"/>
    </xf>
    <xf numFmtId="166" fontId="36" fillId="5" borderId="24" xfId="0" applyNumberFormat="1" applyFont="1" applyFill="1" applyBorder="1"/>
    <xf numFmtId="166" fontId="36" fillId="5" borderId="26" xfId="0" applyNumberFormat="1" applyFont="1" applyFill="1" applyBorder="1"/>
    <xf numFmtId="0" fontId="41" fillId="3" borderId="0" xfId="48" applyFont="1" applyFill="1" applyAlignment="1">
      <alignment horizontal="center" wrapText="1"/>
    </xf>
    <xf numFmtId="0" fontId="34" fillId="0" borderId="0" xfId="48" applyFont="1" applyAlignment="1">
      <alignment horizontal="center" vertical="center" wrapText="1"/>
    </xf>
    <xf numFmtId="0" fontId="34" fillId="0" borderId="0" xfId="48" applyFont="1" applyAlignment="1">
      <alignment horizontal="center" vertical="center"/>
    </xf>
    <xf numFmtId="0" fontId="36" fillId="5" borderId="13" xfId="48" applyFont="1" applyFill="1" applyBorder="1" applyAlignment="1">
      <alignment horizontal="center" vertical="center"/>
    </xf>
    <xf numFmtId="0" fontId="36" fillId="5" borderId="28" xfId="48" applyFont="1" applyFill="1" applyBorder="1" applyAlignment="1">
      <alignment horizontal="center" vertical="center"/>
    </xf>
    <xf numFmtId="0" fontId="36" fillId="5" borderId="29" xfId="48" applyFont="1" applyFill="1" applyBorder="1" applyAlignment="1">
      <alignment horizontal="center" vertical="center"/>
    </xf>
    <xf numFmtId="0" fontId="36" fillId="5" borderId="0" xfId="48" applyFont="1" applyFill="1" applyAlignment="1">
      <alignment horizontal="center" vertical="center"/>
    </xf>
    <xf numFmtId="0" fontId="77" fillId="3" borderId="0" xfId="48" applyFont="1" applyFill="1" applyAlignment="1">
      <alignment horizontal="center"/>
    </xf>
    <xf numFmtId="0" fontId="58" fillId="0" borderId="0" xfId="48" applyFont="1" applyAlignment="1">
      <alignment horizontal="center"/>
    </xf>
    <xf numFmtId="0" fontId="36" fillId="0" borderId="14" xfId="48" applyFont="1" applyBorder="1" applyAlignment="1">
      <alignment horizontal="center" vertical="center"/>
    </xf>
    <xf numFmtId="0" fontId="36" fillId="0" borderId="19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34" fillId="0" borderId="12" xfId="48" applyFont="1" applyBorder="1" applyAlignment="1">
      <alignment horizontal="center" vertical="center" wrapText="1"/>
    </xf>
    <xf numFmtId="0" fontId="34" fillId="0" borderId="12" xfId="48" applyFont="1" applyBorder="1" applyAlignment="1">
      <alignment horizontal="center" vertical="center"/>
    </xf>
    <xf numFmtId="0" fontId="36" fillId="0" borderId="28" xfId="48" applyFont="1" applyBorder="1" applyAlignment="1">
      <alignment horizontal="center" vertical="center" wrapText="1"/>
    </xf>
    <xf numFmtId="0" fontId="36" fillId="0" borderId="29" xfId="48" applyFont="1" applyBorder="1" applyAlignment="1">
      <alignment horizontal="center" vertical="center" wrapText="1"/>
    </xf>
    <xf numFmtId="0" fontId="36" fillId="0" borderId="0" xfId="48" applyFont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 wrapText="1"/>
    </xf>
    <xf numFmtId="0" fontId="94" fillId="3" borderId="24" xfId="6" applyFont="1" applyFill="1" applyBorder="1" applyAlignment="1">
      <alignment horizontal="center" vertical="center"/>
    </xf>
    <xf numFmtId="0" fontId="94" fillId="3" borderId="25" xfId="6" applyFont="1" applyFill="1" applyBorder="1" applyAlignment="1">
      <alignment horizontal="center" vertical="center"/>
    </xf>
    <xf numFmtId="0" fontId="94" fillId="3" borderId="26" xfId="6" applyFont="1" applyFill="1" applyBorder="1" applyAlignment="1">
      <alignment horizontal="center" vertical="center"/>
    </xf>
    <xf numFmtId="0" fontId="94" fillId="3" borderId="13" xfId="6" applyFont="1" applyFill="1" applyBorder="1" applyAlignment="1">
      <alignment horizontal="center" vertical="center" wrapText="1"/>
    </xf>
    <xf numFmtId="0" fontId="94" fillId="3" borderId="15" xfId="6" applyFont="1" applyFill="1" applyBorder="1" applyAlignment="1">
      <alignment horizontal="center" vertical="center" wrapText="1"/>
    </xf>
    <xf numFmtId="0" fontId="94" fillId="3" borderId="29" xfId="6" applyFont="1" applyFill="1" applyBorder="1" applyAlignment="1">
      <alignment horizontal="center" vertical="center" wrapText="1"/>
    </xf>
    <xf numFmtId="0" fontId="94" fillId="3" borderId="17" xfId="6" applyFont="1" applyFill="1" applyBorder="1" applyAlignment="1">
      <alignment horizontal="center" vertical="center" wrapText="1"/>
    </xf>
    <xf numFmtId="0" fontId="94" fillId="3" borderId="18" xfId="6" applyFont="1" applyFill="1" applyBorder="1" applyAlignment="1">
      <alignment horizontal="center" vertical="center" wrapText="1"/>
    </xf>
    <xf numFmtId="0" fontId="94" fillId="3" borderId="20" xfId="6" applyFont="1" applyFill="1" applyBorder="1" applyAlignment="1">
      <alignment horizontal="center" vertical="center" wrapText="1"/>
    </xf>
    <xf numFmtId="16" fontId="36" fillId="0" borderId="0" xfId="46" applyNumberFormat="1" applyFont="1" applyAlignment="1">
      <alignment horizontal="left" vertical="center"/>
    </xf>
    <xf numFmtId="0" fontId="36" fillId="36" borderId="21" xfId="6" applyFont="1" applyFill="1" applyBorder="1" applyAlignment="1">
      <alignment horizontal="center" vertical="center"/>
    </xf>
    <xf numFmtId="0" fontId="36" fillId="36" borderId="23" xfId="6" applyFont="1" applyFill="1" applyBorder="1" applyAlignment="1">
      <alignment horizontal="center" vertical="center"/>
    </xf>
    <xf numFmtId="0" fontId="36" fillId="37" borderId="13" xfId="13" applyFont="1" applyFill="1" applyBorder="1" applyAlignment="1">
      <alignment horizontal="center" vertical="center"/>
    </xf>
    <xf numFmtId="0" fontId="36" fillId="37" borderId="15" xfId="13" applyFont="1" applyFill="1" applyBorder="1" applyAlignment="1">
      <alignment horizontal="center" vertical="center"/>
    </xf>
    <xf numFmtId="0" fontId="41" fillId="7" borderId="0" xfId="46" applyFont="1" applyFill="1" applyAlignment="1">
      <alignment horizontal="center"/>
    </xf>
    <xf numFmtId="0" fontId="36" fillId="37" borderId="18" xfId="13" applyFont="1" applyFill="1" applyBorder="1" applyAlignment="1">
      <alignment horizontal="center" vertical="center"/>
    </xf>
    <xf numFmtId="0" fontId="36" fillId="37" borderId="20" xfId="13" applyFont="1" applyFill="1" applyBorder="1" applyAlignment="1">
      <alignment horizontal="center" vertical="center"/>
    </xf>
    <xf numFmtId="0" fontId="36" fillId="37" borderId="24" xfId="46" applyFont="1" applyFill="1" applyBorder="1" applyAlignment="1">
      <alignment horizontal="center" vertical="center"/>
    </xf>
    <xf numFmtId="0" fontId="36" fillId="37" borderId="25" xfId="46" applyFont="1" applyFill="1" applyBorder="1" applyAlignment="1">
      <alignment horizontal="center" vertical="center"/>
    </xf>
    <xf numFmtId="0" fontId="36" fillId="37" borderId="26" xfId="46" applyFont="1" applyFill="1" applyBorder="1" applyAlignment="1">
      <alignment horizontal="center" vertical="center"/>
    </xf>
    <xf numFmtId="0" fontId="36" fillId="36" borderId="13" xfId="6" applyFont="1" applyFill="1" applyBorder="1" applyAlignment="1">
      <alignment horizontal="center" vertical="center"/>
    </xf>
    <xf numFmtId="0" fontId="36" fillId="36" borderId="18" xfId="6" applyFont="1" applyFill="1" applyBorder="1" applyAlignment="1">
      <alignment horizontal="center" vertical="center"/>
    </xf>
  </cellXfs>
  <cellStyles count="162">
    <cellStyle name="20% - 强调文字颜色 1" xfId="28" xr:uid="{00000000-0005-0000-0000-000000000000}"/>
    <cellStyle name="20% - 强调文字颜色 2" xfId="18" xr:uid="{00000000-0005-0000-0000-000001000000}"/>
    <cellStyle name="20% - 强调文字颜色 3" xfId="29" xr:uid="{00000000-0005-0000-0000-000002000000}"/>
    <cellStyle name="20% - 强调文字颜色 4" xfId="30" xr:uid="{00000000-0005-0000-0000-000003000000}"/>
    <cellStyle name="20% - 强调文字颜色 5" xfId="31" xr:uid="{00000000-0005-0000-0000-000004000000}"/>
    <cellStyle name="20% - 强调文字颜色 6" xfId="2" xr:uid="{00000000-0005-0000-0000-000005000000}"/>
    <cellStyle name="40% - 强调文字颜色 1" xfId="24" xr:uid="{00000000-0005-0000-0000-000006000000}"/>
    <cellStyle name="40% - 强调文字颜色 2" xfId="26" xr:uid="{00000000-0005-0000-0000-000007000000}"/>
    <cellStyle name="40% - 强调文字颜色 3" xfId="27" xr:uid="{00000000-0005-0000-0000-000008000000}"/>
    <cellStyle name="40% - 强调文字颜色 4" xfId="23" xr:uid="{00000000-0005-0000-0000-000009000000}"/>
    <cellStyle name="40% - 强调文字颜色 5" xfId="25" xr:uid="{00000000-0005-0000-0000-00000A000000}"/>
    <cellStyle name="40% - 强调文字颜色 6" xfId="11" xr:uid="{00000000-0005-0000-0000-00000B000000}"/>
    <cellStyle name="60% - 强调文字颜色 1" xfId="32" xr:uid="{00000000-0005-0000-0000-00000C000000}"/>
    <cellStyle name="60% - 强调文字颜色 2" xfId="33" xr:uid="{00000000-0005-0000-0000-00000D000000}"/>
    <cellStyle name="60% - 强调文字颜色 3" xfId="34" xr:uid="{00000000-0005-0000-0000-00000E000000}"/>
    <cellStyle name="60% - 强调文字颜色 4" xfId="35" xr:uid="{00000000-0005-0000-0000-00000F000000}"/>
    <cellStyle name="60% - 强调文字颜色 5" xfId="36" xr:uid="{00000000-0005-0000-0000-000010000000}"/>
    <cellStyle name="60% - 强调文字颜色 6" xfId="37" xr:uid="{00000000-0005-0000-0000-000011000000}"/>
    <cellStyle name="Comma [0] 2" xfId="153" xr:uid="{00000000-0005-0000-0000-000012000000}"/>
    <cellStyle name="Comma 2" xfId="39" xr:uid="{00000000-0005-0000-0000-000013000000}"/>
    <cellStyle name="Hyperlink" xfId="5" builtinId="8"/>
    <cellStyle name="Hyperlink 2" xfId="41" xr:uid="{00000000-0005-0000-0000-000015000000}"/>
    <cellStyle name="Normal" xfId="0" builtinId="0"/>
    <cellStyle name="Normal 17" xfId="141" xr:uid="{00000000-0005-0000-0000-000017000000}"/>
    <cellStyle name="Normal 18" xfId="142" xr:uid="{00000000-0005-0000-0000-000018000000}"/>
    <cellStyle name="Normal 18 2" xfId="143" xr:uid="{00000000-0005-0000-0000-000019000000}"/>
    <cellStyle name="Normal 2" xfId="42" xr:uid="{00000000-0005-0000-0000-00001A000000}"/>
    <cellStyle name="Normal 2 2" xfId="43" xr:uid="{00000000-0005-0000-0000-00001B000000}"/>
    <cellStyle name="Normal 2 3" xfId="154" xr:uid="{00000000-0005-0000-0000-00001C000000}"/>
    <cellStyle name="Normal 2 4" xfId="144" xr:uid="{00000000-0005-0000-0000-00001D000000}"/>
    <cellStyle name="Normal 3" xfId="44" xr:uid="{00000000-0005-0000-0000-00001E000000}"/>
    <cellStyle name="Normal 3 2" xfId="152" xr:uid="{00000000-0005-0000-0000-00001F000000}"/>
    <cellStyle name="Normal 81" xfId="145" xr:uid="{00000000-0005-0000-0000-000020000000}"/>
    <cellStyle name="Normal_EUROPE" xfId="45" xr:uid="{00000000-0005-0000-0000-000021000000}"/>
    <cellStyle name="Normal_HCM-PORT KELANG" xfId="138" xr:uid="{00000000-0005-0000-0000-000022000000}"/>
    <cellStyle name="Normal_MED" xfId="46" xr:uid="{00000000-0005-0000-0000-000023000000}"/>
    <cellStyle name="Normal_MED (1)" xfId="47" xr:uid="{00000000-0005-0000-0000-000024000000}"/>
    <cellStyle name="Normal_MED 2" xfId="139" xr:uid="{00000000-0005-0000-0000-000025000000}"/>
    <cellStyle name="Normal_PERSIAN GULF" xfId="48" xr:uid="{00000000-0005-0000-0000-000026000000}"/>
    <cellStyle name="Normal_Persian Gulf via HKG" xfId="49" xr:uid="{00000000-0005-0000-0000-000027000000}"/>
    <cellStyle name="Normal_Sheet1" xfId="6" xr:uid="{00000000-0005-0000-0000-000028000000}"/>
    <cellStyle name="Normal_SOUTH AFRICA" xfId="13" xr:uid="{00000000-0005-0000-0000-000029000000}"/>
    <cellStyle name="Normal_US WC &amp; Canada" xfId="51" xr:uid="{00000000-0005-0000-0000-00002A000000}"/>
    <cellStyle name="normální 2" xfId="53" xr:uid="{00000000-0005-0000-0000-00002B000000}"/>
    <cellStyle name="normální 2 2" xfId="50" xr:uid="{00000000-0005-0000-0000-00002C000000}"/>
    <cellStyle name="normální 2 2 2" xfId="147" xr:uid="{00000000-0005-0000-0000-00002D000000}"/>
    <cellStyle name="normální 2 3" xfId="148" xr:uid="{00000000-0005-0000-0000-00002E000000}"/>
    <cellStyle name="normální 2_Xl0001353" xfId="54" xr:uid="{00000000-0005-0000-0000-00002F000000}"/>
    <cellStyle name="normální_04Road" xfId="55" xr:uid="{00000000-0005-0000-0000-000030000000}"/>
    <cellStyle name="쉼표 [0] 2" xfId="155" xr:uid="{00000000-0005-0000-0000-000031000000}"/>
    <cellStyle name="쉼표 [0] 3" xfId="156" xr:uid="{00000000-0005-0000-0000-000032000000}"/>
    <cellStyle name="표준 2" xfId="157" xr:uid="{00000000-0005-0000-0000-000033000000}"/>
    <cellStyle name="표준 4" xfId="158" xr:uid="{00000000-0005-0000-0000-000034000000}"/>
    <cellStyle name="표준_LOOP 3 LR-2005(CEX)" xfId="56" xr:uid="{00000000-0005-0000-0000-000035000000}"/>
    <cellStyle name="一般_2008-10-28 Long Term Schedule CTS SVC" xfId="57" xr:uid="{00000000-0005-0000-0000-000036000000}"/>
    <cellStyle name="好" xfId="58" xr:uid="{00000000-0005-0000-0000-000037000000}"/>
    <cellStyle name="好_MED WB ARB 1st Quarter 2013" xfId="59" xr:uid="{00000000-0005-0000-0000-000038000000}"/>
    <cellStyle name="好_MED WB ARB 1st Quarter 2015" xfId="19" xr:uid="{00000000-0005-0000-0000-000039000000}"/>
    <cellStyle name="好_MED WB ARB 1st Quarter 2015v2" xfId="60" xr:uid="{00000000-0005-0000-0000-00003A000000}"/>
    <cellStyle name="好_MED WB ARB 2nd Quarter 2014" xfId="7" xr:uid="{00000000-0005-0000-0000-00003B000000}"/>
    <cellStyle name="好_MED WB ARB 2nd Quarter 2014V2" xfId="61" xr:uid="{00000000-0005-0000-0000-00003C000000}"/>
    <cellStyle name="好_MED WB ARB 3rd Quarter 2013" xfId="62" xr:uid="{00000000-0005-0000-0000-00003D000000}"/>
    <cellStyle name="好_MED WB ARB 4th Quarter 2013V1" xfId="63" xr:uid="{00000000-0005-0000-0000-00003E000000}"/>
    <cellStyle name="好_NW EUR SVC Westbound RF Arbitraries 2nd Qtr 2014" xfId="64" xr:uid="{00000000-0005-0000-0000-00003F000000}"/>
    <cellStyle name="好_NW EUR SVC Westbound RF Arbitraries 3rd Qtr 2013" xfId="65" xr:uid="{00000000-0005-0000-0000-000040000000}"/>
    <cellStyle name="好_NW EUR SVC Westbound RF Arbitraries 3rd Qtr 2014" xfId="66" xr:uid="{00000000-0005-0000-0000-000041000000}"/>
    <cellStyle name="好_NWE 2011 3rd qu WB ARB proposal" xfId="67" xr:uid="{00000000-0005-0000-0000-000042000000}"/>
    <cellStyle name="好_NWE 2011 4thQ WB ARB proposal" xfId="68" xr:uid="{00000000-0005-0000-0000-000043000000}"/>
    <cellStyle name="好_NWE WB ARB 1st Quarter 2013" xfId="69" xr:uid="{00000000-0005-0000-0000-000044000000}"/>
    <cellStyle name="好_NWE WB ARB 1st Quarter 2013V2" xfId="70" xr:uid="{00000000-0005-0000-0000-000045000000}"/>
    <cellStyle name="好_NWE WB ARB 1st Quarter 2014" xfId="14" xr:uid="{00000000-0005-0000-0000-000046000000}"/>
    <cellStyle name="好_NWE WB ARB 2nd Quarter 2012 proposals" xfId="71" xr:uid="{00000000-0005-0000-0000-000047000000}"/>
    <cellStyle name="好_NWE WB ARB 2nd Quarter 2013" xfId="52" xr:uid="{00000000-0005-0000-0000-000048000000}"/>
    <cellStyle name="好_NWE WB ARB 2nd Quarter 2013 V1" xfId="73" xr:uid="{00000000-0005-0000-0000-000049000000}"/>
    <cellStyle name="好_NWE WB ARB 2nd Quarter 2013 V4" xfId="74" xr:uid="{00000000-0005-0000-0000-00004A000000}"/>
    <cellStyle name="好_NWE WB ARB 2nd Quarter 2014(20140529-20140630)" xfId="75" xr:uid="{00000000-0005-0000-0000-00004B000000}"/>
    <cellStyle name="好_NWE WB ARB 2nd Quarter 2014v2" xfId="76" xr:uid="{00000000-0005-0000-0000-00004C000000}"/>
    <cellStyle name="好_NWE WB ARB 2nd Quarter 2014v3 (1)" xfId="77" xr:uid="{00000000-0005-0000-0000-00004D000000}"/>
    <cellStyle name="好_NWE WB ARB 3rd Quarter 2012" xfId="78" xr:uid="{00000000-0005-0000-0000-00004E000000}"/>
    <cellStyle name="好_NWE WB ARB 3rd Quarter 2013" xfId="79" xr:uid="{00000000-0005-0000-0000-00004F000000}"/>
    <cellStyle name="好_NWE WB ARB 3rd Quarter 2014" xfId="80" xr:uid="{00000000-0005-0000-0000-000050000000}"/>
    <cellStyle name="好_NWE WB ARB 4th Quarter 2012" xfId="81" xr:uid="{00000000-0005-0000-0000-000051000000}"/>
    <cellStyle name="好_NWE WB ARB 4th Quarter 2012 update" xfId="82" xr:uid="{00000000-0005-0000-0000-000052000000}"/>
    <cellStyle name="好_NWE WB ARB 4th Quarter 2013" xfId="83" xr:uid="{00000000-0005-0000-0000-000053000000}"/>
    <cellStyle name="好_NWE WB ARB 4th Quarter 2014" xfId="84" xr:uid="{00000000-0005-0000-0000-000054000000}"/>
    <cellStyle name="好_NWE WB ARB NOV 25-DEC 31 2011" xfId="17" xr:uid="{00000000-0005-0000-0000-000055000000}"/>
    <cellStyle name="好_NWE WB ARB Q1 2012" xfId="4" xr:uid="{00000000-0005-0000-0000-000056000000}"/>
    <cellStyle name="好_REVISED NWE WB ARB 3rd Quarter 2013" xfId="85" xr:uid="{00000000-0005-0000-0000-000057000000}"/>
    <cellStyle name="好_UPDATED NWE WB ARB 1st Quarter 2013" xfId="21" xr:uid="{00000000-0005-0000-0000-000058000000}"/>
    <cellStyle name="差" xfId="86" xr:uid="{00000000-0005-0000-0000-000059000000}"/>
    <cellStyle name="差_MED WB ARB 1st Quarter 2013" xfId="87" xr:uid="{00000000-0005-0000-0000-00005A000000}"/>
    <cellStyle name="差_MED WB ARB 1st Quarter 2015" xfId="88" xr:uid="{00000000-0005-0000-0000-00005B000000}"/>
    <cellStyle name="差_MED WB ARB 1st Quarter 2015v2" xfId="89" xr:uid="{00000000-0005-0000-0000-00005C000000}"/>
    <cellStyle name="差_MED WB ARB 2nd Quarter 2014" xfId="91" xr:uid="{00000000-0005-0000-0000-00005D000000}"/>
    <cellStyle name="差_MED WB ARB 2nd Quarter 2014V2" xfId="90" xr:uid="{00000000-0005-0000-0000-00005E000000}"/>
    <cellStyle name="差_MED WB ARB 3rd Quarter 2013" xfId="92" xr:uid="{00000000-0005-0000-0000-00005F000000}"/>
    <cellStyle name="差_MED WB ARB 4th Quarter 2013V1" xfId="93" xr:uid="{00000000-0005-0000-0000-000060000000}"/>
    <cellStyle name="差_NW EUR SVC Westbound RF Arbitraries 2nd Qtr 2014" xfId="94" xr:uid="{00000000-0005-0000-0000-000061000000}"/>
    <cellStyle name="差_NW EUR SVC Westbound RF Arbitraries 3rd Qtr 2013" xfId="16" xr:uid="{00000000-0005-0000-0000-000062000000}"/>
    <cellStyle name="差_NW EUR SVC Westbound RF Arbitraries 3rd Qtr 2014" xfId="95" xr:uid="{00000000-0005-0000-0000-000063000000}"/>
    <cellStyle name="差_NWE 2011 3rd qu WB ARB proposal" xfId="97" xr:uid="{00000000-0005-0000-0000-000064000000}"/>
    <cellStyle name="差_NWE 2011 4thQ WB ARB proposal" xfId="98" xr:uid="{00000000-0005-0000-0000-000065000000}"/>
    <cellStyle name="差_NWE WB ARB 1st Quarter 2013" xfId="99" xr:uid="{00000000-0005-0000-0000-000066000000}"/>
    <cellStyle name="差_NWE WB ARB 1st Quarter 2013V2" xfId="15" xr:uid="{00000000-0005-0000-0000-000067000000}"/>
    <cellStyle name="差_NWE WB ARB 1st Quarter 2014" xfId="100" xr:uid="{00000000-0005-0000-0000-000068000000}"/>
    <cellStyle name="差_NWE WB ARB 2nd Quarter 2012 proposals" xfId="101" xr:uid="{00000000-0005-0000-0000-000069000000}"/>
    <cellStyle name="差_NWE WB ARB 2nd Quarter 2013" xfId="102" xr:uid="{00000000-0005-0000-0000-00006A000000}"/>
    <cellStyle name="差_NWE WB ARB 2nd Quarter 2013 V1" xfId="103" xr:uid="{00000000-0005-0000-0000-00006B000000}"/>
    <cellStyle name="差_NWE WB ARB 2nd Quarter 2013 V4" xfId="72" xr:uid="{00000000-0005-0000-0000-00006C000000}"/>
    <cellStyle name="差_NWE WB ARB 2nd Quarter 2014(20140529-20140630)" xfId="104" xr:uid="{00000000-0005-0000-0000-00006D000000}"/>
    <cellStyle name="差_NWE WB ARB 2nd Quarter 2014v2" xfId="22" xr:uid="{00000000-0005-0000-0000-00006E000000}"/>
    <cellStyle name="差_NWE WB ARB 2nd Quarter 2014v3 (1)" xfId="105" xr:uid="{00000000-0005-0000-0000-00006F000000}"/>
    <cellStyle name="差_NWE WB ARB 3rd Quarter 2012" xfId="107" xr:uid="{00000000-0005-0000-0000-000070000000}"/>
    <cellStyle name="差_NWE WB ARB 3rd Quarter 2013" xfId="96" xr:uid="{00000000-0005-0000-0000-000071000000}"/>
    <cellStyle name="差_NWE WB ARB 3rd Quarter 2014" xfId="108" xr:uid="{00000000-0005-0000-0000-000072000000}"/>
    <cellStyle name="差_NWE WB ARB 4th Quarter 2012" xfId="109" xr:uid="{00000000-0005-0000-0000-000073000000}"/>
    <cellStyle name="差_NWE WB ARB 4th Quarter 2012 update" xfId="110" xr:uid="{00000000-0005-0000-0000-000074000000}"/>
    <cellStyle name="差_NWE WB ARB 4th Quarter 2013" xfId="111" xr:uid="{00000000-0005-0000-0000-000075000000}"/>
    <cellStyle name="差_NWE WB ARB 4th Quarter 2014" xfId="112" xr:uid="{00000000-0005-0000-0000-000076000000}"/>
    <cellStyle name="差_NWE WB ARB NOV 25-DEC 31 2011" xfId="113" xr:uid="{00000000-0005-0000-0000-000077000000}"/>
    <cellStyle name="差_NWE WB ARB Q1 2012" xfId="114" xr:uid="{00000000-0005-0000-0000-000078000000}"/>
    <cellStyle name="差_REVISED NWE WB ARB 3rd Quarter 2013" xfId="115" xr:uid="{00000000-0005-0000-0000-000079000000}"/>
    <cellStyle name="差_UPDATED NWE WB ARB 1st Quarter 2013" xfId="116" xr:uid="{00000000-0005-0000-0000-00007A000000}"/>
    <cellStyle name="常规 2" xfId="8" xr:uid="{00000000-0005-0000-0000-00007B000000}"/>
    <cellStyle name="常规 2 2" xfId="20" xr:uid="{00000000-0005-0000-0000-00007C000000}"/>
    <cellStyle name="常规 2 2 2" xfId="149" xr:uid="{00000000-0005-0000-0000-00007D000000}"/>
    <cellStyle name="常规 2 3" xfId="12" xr:uid="{00000000-0005-0000-0000-00007E000000}"/>
    <cellStyle name="常规 2 3 2" xfId="140" xr:uid="{00000000-0005-0000-0000-00007F000000}"/>
    <cellStyle name="常规 2_Xl0001226" xfId="117" xr:uid="{00000000-0005-0000-0000-000080000000}"/>
    <cellStyle name="常规 21" xfId="159" xr:uid="{00000000-0005-0000-0000-000081000000}"/>
    <cellStyle name="常规 21 2" xfId="160" xr:uid="{00000000-0005-0000-0000-000082000000}"/>
    <cellStyle name="常规 21 2 2 2" xfId="150" xr:uid="{00000000-0005-0000-0000-000083000000}"/>
    <cellStyle name="常规 3" xfId="118" xr:uid="{00000000-0005-0000-0000-000084000000}"/>
    <cellStyle name="常规 3 13" xfId="151" xr:uid="{00000000-0005-0000-0000-000085000000}"/>
    <cellStyle name="常规 3 2" xfId="146" xr:uid="{00000000-0005-0000-0000-000086000000}"/>
    <cellStyle name="常规 3 2 2 2" xfId="1" xr:uid="{00000000-0005-0000-0000-000087000000}"/>
    <cellStyle name="常规 3 3" xfId="161" xr:uid="{00000000-0005-0000-0000-000088000000}"/>
    <cellStyle name="常规 4" xfId="119" xr:uid="{00000000-0005-0000-0000-000089000000}"/>
    <cellStyle name="常规_AEN LTS(20071031) " xfId="120" xr:uid="{00000000-0005-0000-0000-00008A000000}"/>
    <cellStyle name="常规_AWE LTS 090106 (2)" xfId="121" xr:uid="{00000000-0005-0000-0000-00008B000000}"/>
    <cellStyle name="强调文字颜色 1" xfId="122" xr:uid="{00000000-0005-0000-0000-00008C000000}"/>
    <cellStyle name="强调文字颜色 2" xfId="3" xr:uid="{00000000-0005-0000-0000-00008D000000}"/>
    <cellStyle name="强调文字颜色 3" xfId="40" xr:uid="{00000000-0005-0000-0000-00008E000000}"/>
    <cellStyle name="强调文字颜色 4" xfId="123" xr:uid="{00000000-0005-0000-0000-00008F000000}"/>
    <cellStyle name="强调文字颜色 5" xfId="124" xr:uid="{00000000-0005-0000-0000-000090000000}"/>
    <cellStyle name="强调文字颜色 6" xfId="125" xr:uid="{00000000-0005-0000-0000-000091000000}"/>
    <cellStyle name="标题" xfId="126" xr:uid="{00000000-0005-0000-0000-000092000000}"/>
    <cellStyle name="标题 1" xfId="127" xr:uid="{00000000-0005-0000-0000-000093000000}"/>
    <cellStyle name="标题 2" xfId="128" xr:uid="{00000000-0005-0000-0000-000094000000}"/>
    <cellStyle name="标题 3" xfId="129" xr:uid="{00000000-0005-0000-0000-000095000000}"/>
    <cellStyle name="标题 4" xfId="38" xr:uid="{00000000-0005-0000-0000-000096000000}"/>
    <cellStyle name="标题_MED WB ARB 1st Quarter 2013" xfId="130" xr:uid="{00000000-0005-0000-0000-000097000000}"/>
    <cellStyle name="检查单元格" xfId="131" xr:uid="{00000000-0005-0000-0000-000098000000}"/>
    <cellStyle name="汇总" xfId="132" xr:uid="{00000000-0005-0000-0000-000099000000}"/>
    <cellStyle name="注释" xfId="133" xr:uid="{00000000-0005-0000-0000-00009A000000}"/>
    <cellStyle name="解释性文本" xfId="106" xr:uid="{00000000-0005-0000-0000-00009B000000}"/>
    <cellStyle name="警告文本" xfId="134" xr:uid="{00000000-0005-0000-0000-00009C000000}"/>
    <cellStyle name="计算" xfId="10" xr:uid="{00000000-0005-0000-0000-00009D000000}"/>
    <cellStyle name="输入" xfId="135" xr:uid="{00000000-0005-0000-0000-00009E000000}"/>
    <cellStyle name="输出" xfId="136" xr:uid="{00000000-0005-0000-0000-00009F000000}"/>
    <cellStyle name="适中" xfId="9" xr:uid="{00000000-0005-0000-0000-0000A0000000}"/>
    <cellStyle name="链接单元格" xfId="137" xr:uid="{00000000-0005-0000-0000-0000A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0000FF"/>
      <color rgb="FFFF00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28574</xdr:rowOff>
    </xdr:from>
    <xdr:to>
      <xdr:col>1</xdr:col>
      <xdr:colOff>123825</xdr:colOff>
      <xdr:row>2</xdr:row>
      <xdr:rowOff>217713</xdr:rowOff>
    </xdr:to>
    <xdr:pic>
      <xdr:nvPicPr>
        <xdr:cNvPr id="1223351" name="Picture 1252" descr="Inline image">
          <a:extLst>
            <a:ext uri="{FF2B5EF4-FFF2-40B4-BE49-F238E27FC236}">
              <a16:creationId xmlns:a16="http://schemas.microsoft.com/office/drawing/2014/main" id="{00000000-0008-0000-0000-0000B7AA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28574"/>
          <a:ext cx="1432832" cy="1046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1225403" name="Picture 1252" descr="Inline image">
          <a:extLst>
            <a:ext uri="{FF2B5EF4-FFF2-40B4-BE49-F238E27FC236}">
              <a16:creationId xmlns:a16="http://schemas.microsoft.com/office/drawing/2014/main" id="{00000000-0008-0000-0100-0000BBB2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0</xdr:col>
      <xdr:colOff>1181100</xdr:colOff>
      <xdr:row>4</xdr:row>
      <xdr:rowOff>142874</xdr:rowOff>
    </xdr:to>
    <xdr:pic>
      <xdr:nvPicPr>
        <xdr:cNvPr id="1224375" name="Picture 1252" descr="Inline image">
          <a:extLst>
            <a:ext uri="{FF2B5EF4-FFF2-40B4-BE49-F238E27FC236}">
              <a16:creationId xmlns:a16="http://schemas.microsoft.com/office/drawing/2014/main" id="{00000000-0008-0000-0200-0000B7AE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" y="57149"/>
          <a:ext cx="1104900" cy="835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0</xdr:row>
      <xdr:rowOff>0</xdr:rowOff>
    </xdr:from>
    <xdr:to>
      <xdr:col>0</xdr:col>
      <xdr:colOff>1119187</xdr:colOff>
      <xdr:row>4</xdr:row>
      <xdr:rowOff>121444</xdr:rowOff>
    </xdr:to>
    <xdr:pic>
      <xdr:nvPicPr>
        <xdr:cNvPr id="1226430" name="Picture 1252" descr="Inline image">
          <a:extLst>
            <a:ext uri="{FF2B5EF4-FFF2-40B4-BE49-F238E27FC236}">
              <a16:creationId xmlns:a16="http://schemas.microsoft.com/office/drawing/2014/main" id="{00000000-0008-0000-0300-0000BEB6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581" y="0"/>
          <a:ext cx="1040606" cy="883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1229168" name="Picture 1252" descr="Inline image">
          <a:extLst>
            <a:ext uri="{FF2B5EF4-FFF2-40B4-BE49-F238E27FC236}">
              <a16:creationId xmlns:a16="http://schemas.microsoft.com/office/drawing/2014/main" id="{00000000-0008-0000-0400-000070C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91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1031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0</xdr:row>
      <xdr:rowOff>57148</xdr:rowOff>
    </xdr:from>
    <xdr:to>
      <xdr:col>0</xdr:col>
      <xdr:colOff>1178718</xdr:colOff>
      <xdr:row>4</xdr:row>
      <xdr:rowOff>178593</xdr:rowOff>
    </xdr:to>
    <xdr:pic>
      <xdr:nvPicPr>
        <xdr:cNvPr id="1222618" name="Picture 1252" descr="Inline image">
          <a:extLst>
            <a:ext uri="{FF2B5EF4-FFF2-40B4-BE49-F238E27FC236}">
              <a16:creationId xmlns:a16="http://schemas.microsoft.com/office/drawing/2014/main" id="{00000000-0008-0000-0500-0000DAA7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831" y="57148"/>
          <a:ext cx="1004887" cy="883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zoomScale="70" zoomScaleNormal="70" zoomScaleSheetLayoutView="70" workbookViewId="0">
      <selection activeCell="F31" sqref="F31"/>
    </sheetView>
  </sheetViews>
  <sheetFormatPr defaultColWidth="9" defaultRowHeight="18"/>
  <cols>
    <col min="1" max="1" width="17.625" style="23" customWidth="1"/>
    <col min="2" max="2" width="12.125" style="23" customWidth="1"/>
    <col min="3" max="5" width="9" style="23"/>
    <col min="6" max="6" width="20.125" style="23" customWidth="1"/>
    <col min="7" max="7" width="11.75" style="23" customWidth="1"/>
    <col min="8" max="8" width="0.125" style="23" customWidth="1"/>
    <col min="9" max="10" width="9" style="23" customWidth="1"/>
    <col min="11" max="11" width="24.125" style="23" customWidth="1"/>
    <col min="12" max="16" width="9" style="23" customWidth="1"/>
    <col min="17" max="16384" width="9" style="23"/>
  </cols>
  <sheetData>
    <row r="1" spans="1:13" s="4" customFormat="1">
      <c r="B1" s="16"/>
      <c r="C1" s="17"/>
      <c r="D1" s="16"/>
      <c r="E1" s="16"/>
      <c r="K1" s="18"/>
    </row>
    <row r="2" spans="1:13" s="4" customFormat="1" ht="48.75" customHeight="1">
      <c r="A2" s="583" t="s">
        <v>0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</row>
    <row r="3" spans="1:13" ht="21" customHeight="1">
      <c r="A3" s="20"/>
      <c r="B3" s="21"/>
      <c r="C3" s="21"/>
      <c r="D3" s="22"/>
      <c r="E3" s="22"/>
      <c r="G3" s="20"/>
      <c r="H3" s="21"/>
      <c r="I3" s="21"/>
      <c r="J3" s="22"/>
      <c r="K3" s="22"/>
    </row>
    <row r="4" spans="1:13" ht="21" customHeight="1">
      <c r="A4" s="20"/>
      <c r="B4" s="46" t="s">
        <v>67</v>
      </c>
      <c r="C4" s="21"/>
      <c r="D4" s="22"/>
      <c r="E4" s="22"/>
      <c r="G4" s="20"/>
      <c r="H4" s="21"/>
      <c r="I4" s="21"/>
      <c r="J4" s="22"/>
      <c r="K4" s="22"/>
    </row>
    <row r="5" spans="1:13" ht="27" customHeight="1">
      <c r="A5" s="20" t="s">
        <v>1</v>
      </c>
      <c r="B5" s="181" t="s">
        <v>83</v>
      </c>
      <c r="C5" s="24"/>
      <c r="D5" s="24"/>
      <c r="E5" s="24"/>
      <c r="G5" s="20"/>
      <c r="H5" s="21"/>
      <c r="I5" s="21"/>
      <c r="J5" s="22"/>
      <c r="K5" s="22"/>
    </row>
    <row r="6" spans="1:13" ht="27" customHeight="1">
      <c r="A6" s="20" t="s">
        <v>1</v>
      </c>
      <c r="B6" s="181" t="s">
        <v>82</v>
      </c>
      <c r="C6" s="24"/>
      <c r="D6" s="24"/>
      <c r="E6" s="24"/>
      <c r="G6" s="20"/>
      <c r="H6" s="21"/>
      <c r="I6" s="21"/>
      <c r="J6" s="22"/>
      <c r="K6" s="22"/>
    </row>
    <row r="7" spans="1:13" ht="27" customHeight="1">
      <c r="A7" s="20" t="s">
        <v>1</v>
      </c>
      <c r="B7" s="21" t="s">
        <v>81</v>
      </c>
      <c r="C7" s="24"/>
      <c r="D7" s="24"/>
      <c r="E7" s="24"/>
      <c r="G7" s="20"/>
      <c r="H7" s="21"/>
      <c r="I7" s="21"/>
      <c r="J7" s="22"/>
      <c r="K7" s="22"/>
    </row>
    <row r="8" spans="1:13">
      <c r="A8" s="20"/>
      <c r="B8" s="21"/>
      <c r="C8" s="21"/>
      <c r="D8" s="22"/>
      <c r="G8" s="20"/>
      <c r="H8" s="21"/>
      <c r="I8" s="21"/>
      <c r="J8" s="22"/>
      <c r="K8" s="22"/>
    </row>
    <row r="9" spans="1:13" ht="21" customHeight="1">
      <c r="B9" s="19" t="s">
        <v>68</v>
      </c>
      <c r="G9" s="20"/>
      <c r="H9" s="21"/>
      <c r="I9" s="21"/>
      <c r="J9" s="22"/>
      <c r="K9" s="22"/>
    </row>
    <row r="10" spans="1:13" s="26" customFormat="1" ht="24" customHeight="1">
      <c r="A10" s="20" t="s">
        <v>1</v>
      </c>
      <c r="B10" s="181" t="s">
        <v>2</v>
      </c>
      <c r="C10" s="1"/>
      <c r="D10" s="1"/>
      <c r="E10" s="1"/>
      <c r="F10" s="25"/>
    </row>
    <row r="11" spans="1:13" s="26" customFormat="1" ht="24" customHeight="1">
      <c r="A11" s="20" t="s">
        <v>1</v>
      </c>
      <c r="B11" s="181" t="s">
        <v>3</v>
      </c>
      <c r="C11" s="1"/>
      <c r="D11" s="1"/>
      <c r="E11" s="1"/>
    </row>
    <row r="12" spans="1:13" s="26" customFormat="1" ht="24" customHeight="1">
      <c r="A12" s="20" t="s">
        <v>1</v>
      </c>
      <c r="B12" s="181" t="s">
        <v>4</v>
      </c>
      <c r="C12" s="1"/>
      <c r="D12" s="1"/>
      <c r="E12" s="1"/>
    </row>
    <row r="13" spans="1:13" s="26" customFormat="1" ht="24" customHeight="1">
      <c r="A13" s="20" t="s">
        <v>1</v>
      </c>
      <c r="B13" s="182" t="s">
        <v>111</v>
      </c>
      <c r="C13" s="1"/>
      <c r="D13" s="1"/>
      <c r="E13" s="1"/>
    </row>
    <row r="14" spans="1:13" s="26" customFormat="1" ht="24" customHeight="1">
      <c r="A14" s="20"/>
      <c r="B14" s="182"/>
      <c r="C14" s="1"/>
      <c r="D14" s="1"/>
      <c r="E14" s="1"/>
    </row>
    <row r="15" spans="1:13" s="26" customFormat="1" ht="24" customHeight="1">
      <c r="A15" s="20"/>
      <c r="B15" s="182"/>
      <c r="C15" s="1"/>
      <c r="D15" s="1"/>
      <c r="E15" s="1"/>
    </row>
    <row r="16" spans="1:13" s="26" customFormat="1" ht="21" customHeight="1">
      <c r="A16" s="20"/>
      <c r="B16" s="21"/>
      <c r="C16" s="21"/>
      <c r="D16" s="22"/>
    </row>
    <row r="17" spans="1:13" s="8" customFormat="1" ht="18.75" customHeight="1">
      <c r="A17" s="27" t="s">
        <v>5</v>
      </c>
      <c r="B17" s="28"/>
      <c r="C17" s="29"/>
      <c r="D17" s="30"/>
      <c r="E17" s="31"/>
      <c r="F17" s="30"/>
      <c r="G17" s="5"/>
      <c r="H17" s="32"/>
      <c r="I17" s="32"/>
      <c r="J17" s="33"/>
      <c r="K17" s="34"/>
      <c r="L17" s="33"/>
      <c r="M17" s="33"/>
    </row>
    <row r="18" spans="1:13" s="8" customFormat="1" ht="18" customHeight="1">
      <c r="A18" s="24" t="s">
        <v>0</v>
      </c>
      <c r="B18" s="35"/>
      <c r="C18" s="36"/>
      <c r="D18" s="32"/>
      <c r="E18" s="4"/>
      <c r="F18" s="30"/>
      <c r="G18" s="5"/>
      <c r="H18" s="24"/>
      <c r="I18" s="37"/>
      <c r="J18" s="37"/>
      <c r="L18" s="35"/>
      <c r="M18" s="32"/>
    </row>
    <row r="19" spans="1:13" s="8" customFormat="1">
      <c r="A19" s="2" t="s">
        <v>6</v>
      </c>
      <c r="B19" s="3"/>
      <c r="C19" s="4"/>
      <c r="D19" s="3"/>
      <c r="E19" s="5"/>
      <c r="F19" s="6"/>
      <c r="G19" s="7"/>
      <c r="I19" s="7"/>
      <c r="J19" s="9"/>
      <c r="K19" s="9"/>
      <c r="L19" s="32"/>
      <c r="M19" s="32"/>
    </row>
    <row r="20" spans="1:13" s="8" customFormat="1">
      <c r="A20" s="2" t="s">
        <v>7</v>
      </c>
      <c r="B20" s="3"/>
      <c r="C20" s="4"/>
      <c r="D20" s="3"/>
      <c r="E20" s="5"/>
      <c r="F20" s="9"/>
      <c r="G20" s="9"/>
      <c r="I20" s="9"/>
      <c r="J20" s="9"/>
      <c r="K20" s="9"/>
      <c r="L20" s="32"/>
      <c r="M20" s="32"/>
    </row>
    <row r="21" spans="1:13" s="4" customFormat="1">
      <c r="A21" s="2" t="s">
        <v>8</v>
      </c>
      <c r="B21" s="3"/>
      <c r="D21" s="3"/>
      <c r="E21" s="5"/>
      <c r="F21" s="9"/>
      <c r="G21" s="9"/>
      <c r="I21" s="9"/>
      <c r="J21" s="9"/>
      <c r="K21" s="9"/>
      <c r="L21" s="38"/>
    </row>
    <row r="22" spans="1:13" s="4" customFormat="1">
      <c r="A22" s="9"/>
      <c r="B22" s="39"/>
      <c r="D22" s="3"/>
      <c r="F22" s="3"/>
      <c r="G22" s="5"/>
      <c r="H22" s="9"/>
      <c r="I22" s="9"/>
      <c r="J22" s="32"/>
      <c r="L22" s="38"/>
    </row>
    <row r="23" spans="1:13" s="4" customFormat="1">
      <c r="B23" s="40"/>
      <c r="C23" s="41"/>
      <c r="D23" s="42"/>
      <c r="E23" s="42"/>
      <c r="F23" s="42"/>
      <c r="G23" s="42"/>
      <c r="H23" s="41"/>
      <c r="I23" s="41"/>
      <c r="K23" s="42"/>
      <c r="L23" s="18"/>
    </row>
    <row r="24" spans="1:13" s="4" customFormat="1">
      <c r="A24" s="42"/>
      <c r="B24" s="43"/>
      <c r="C24" s="10"/>
      <c r="D24" s="43"/>
      <c r="E24" s="10"/>
      <c r="F24" s="10"/>
      <c r="G24" s="44"/>
      <c r="H24" s="41"/>
      <c r="I24" s="42"/>
    </row>
    <row r="25" spans="1:13">
      <c r="B25" s="11"/>
      <c r="C25" s="11"/>
      <c r="D25" s="12"/>
      <c r="E25" s="13"/>
      <c r="F25" s="11"/>
      <c r="G25" s="14"/>
    </row>
    <row r="27" spans="1:13">
      <c r="B27" s="45"/>
      <c r="C27" s="12"/>
      <c r="D27" s="15"/>
      <c r="E27" s="13"/>
      <c r="F27" s="15"/>
      <c r="G27" s="15"/>
    </row>
  </sheetData>
  <mergeCells count="1">
    <mergeCell ref="A2:M2"/>
  </mergeCells>
  <hyperlinks>
    <hyperlink ref="B12" location="'New Zealand via SIN'!A1" display="NEW ZEALAND VIA SINGAPORE" xr:uid="{00000000-0004-0000-0000-000000000000}"/>
    <hyperlink ref="B5" location="'RED SEA VIA SIN'!A1" display="RED SEA ( DJIBOUTI, JEDDAH, SOKHNA, AQABA, PORT SUDAN) VIA SINGAPORE" xr:uid="{00000000-0004-0000-0000-000001000000}"/>
    <hyperlink ref="B6" location="'Persian Gulf via SIN'!A1" display="PERSIAN GULF ( JEBEL ALI, DAMMAM, JUBAIL, SHARJAH, HAMAD, SOHAR, ABU DHABI, KUWAIT, AJMAN, BAHRAIN, UMM QASRR) VIA SINGAPORE" xr:uid="{00000000-0004-0000-0000-000002000000}"/>
    <hyperlink ref="B10" location="'Australia via SIN'!A1" display="AUSTRALIA (FREMANTLE,ADELAIDE, SYDNEY,MELBOURNE,BRISBANE) VIA SIN" xr:uid="{00000000-0004-0000-0000-000003000000}"/>
    <hyperlink ref="B11" location="'Australia via PKG'!A1" display="AUSTRALIA (FREMANTLE,ADELAIDE, SYDNEY,MELBOURNE,BRISBANE) VIA PKL" xr:uid="{00000000-0004-0000-0000-000004000000}"/>
    <hyperlink ref="B7" location="'Persian Gulf via PKL'!A1" display="PERSIAN GULF (JEBEL ALI , Umm Qasr North Port, Iraq) via PKL" xr:uid="{00000000-0004-0000-0000-000005000000}"/>
    <hyperlink ref="B13" location="'Australia Pacific Service'!A1" display="AUSTRALIA PACIFIC SERVICE (LAE, PORT MORESBY, TOWNSVILLE, DARWIN) VIA HKG" xr:uid="{00000000-0004-0000-0000-000006000000}"/>
  </hyperlinks>
  <printOptions horizontalCentered="1"/>
  <pageMargins left="0.15" right="0.15" top="0.27" bottom="0.25" header="0.24" footer="0.19"/>
  <pageSetup paperSize="9" scale="70" fitToWidth="0" fitToHeight="0" orientation="landscape" horizontalDpi="204" verticalDpi="196" r:id="rId1"/>
  <headerFooter scaleWithDoc="0" alignWithMargins="0">
    <oddHeader>&amp;L
&amp;R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1"/>
  <sheetViews>
    <sheetView showGridLines="0" tabSelected="1" zoomScale="80" zoomScaleNormal="80" workbookViewId="0">
      <selection activeCell="T22" sqref="T22"/>
    </sheetView>
  </sheetViews>
  <sheetFormatPr defaultColWidth="8" defaultRowHeight="14.25"/>
  <cols>
    <col min="1" max="1" width="17.625" style="96" customWidth="1"/>
    <col min="2" max="2" width="11.125" style="96" customWidth="1"/>
    <col min="3" max="3" width="8" style="96" customWidth="1"/>
    <col min="4" max="4" width="5.25" style="96" customWidth="1"/>
    <col min="5" max="5" width="8.75" style="96" customWidth="1"/>
    <col min="6" max="6" width="31.125" style="111" bestFit="1" customWidth="1"/>
    <col min="7" max="7" width="18.125" style="96" customWidth="1"/>
    <col min="8" max="8" width="8.625" style="111" customWidth="1"/>
    <col min="9" max="9" width="7.5" style="111" bestFit="1" customWidth="1"/>
    <col min="10" max="10" width="10.125" style="126" bestFit="1" customWidth="1"/>
    <col min="11" max="11" width="7.625" style="111" bestFit="1" customWidth="1"/>
    <col min="12" max="12" width="15.75" style="111" bestFit="1" customWidth="1"/>
    <col min="13" max="13" width="9.5" style="111" bestFit="1" customWidth="1"/>
    <col min="14" max="14" width="7.5" style="111" bestFit="1" customWidth="1"/>
    <col min="15" max="15" width="10.75" style="111" customWidth="1"/>
    <col min="16" max="16" width="6.125" style="96" bestFit="1" customWidth="1"/>
    <col min="17" max="17" width="8" style="96"/>
    <col min="18" max="18" width="4.25" style="96" bestFit="1" customWidth="1"/>
    <col min="19" max="19" width="8" style="96"/>
    <col min="20" max="20" width="3.125" style="96" bestFit="1" customWidth="1"/>
    <col min="21" max="16384" width="8" style="96"/>
  </cols>
  <sheetData>
    <row r="1" spans="1:20" ht="18">
      <c r="A1" s="176"/>
      <c r="B1" s="584" t="s">
        <v>0</v>
      </c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104"/>
    </row>
    <row r="2" spans="1:20" ht="18">
      <c r="A2" s="175"/>
      <c r="B2" s="585" t="s">
        <v>29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104"/>
    </row>
    <row r="3" spans="1:20" ht="18">
      <c r="A3" s="177"/>
      <c r="B3" s="586" t="s">
        <v>66</v>
      </c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105"/>
    </row>
    <row r="4" spans="1:20" ht="18">
      <c r="A4" s="178"/>
      <c r="B4" s="587" t="s">
        <v>30</v>
      </c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105"/>
    </row>
    <row r="5" spans="1:20" ht="18" customHeight="1">
      <c r="H5" s="96"/>
      <c r="I5" s="96"/>
      <c r="J5" s="96"/>
      <c r="K5" s="96"/>
      <c r="L5" s="96"/>
      <c r="M5" s="96"/>
      <c r="N5" s="96"/>
      <c r="O5" s="106"/>
    </row>
    <row r="6" spans="1:20" ht="15">
      <c r="A6" s="163" t="s">
        <v>10</v>
      </c>
      <c r="B6" s="107"/>
      <c r="C6" s="107"/>
      <c r="D6" s="107"/>
      <c r="E6" s="107"/>
      <c r="F6" s="108"/>
      <c r="G6" s="107"/>
      <c r="H6" s="109"/>
      <c r="I6" s="109"/>
      <c r="J6" s="110"/>
      <c r="K6" s="109"/>
      <c r="L6" s="109"/>
      <c r="N6" s="112"/>
      <c r="O6" s="113"/>
    </row>
    <row r="7" spans="1:20" ht="15" customHeight="1">
      <c r="A7" s="591" t="s">
        <v>31</v>
      </c>
      <c r="B7" s="592"/>
      <c r="C7" s="600"/>
      <c r="D7" s="601"/>
      <c r="E7" s="297" t="s">
        <v>12</v>
      </c>
      <c r="F7" s="591" t="s">
        <v>13</v>
      </c>
      <c r="G7" s="602"/>
      <c r="H7" s="298" t="s">
        <v>86</v>
      </c>
      <c r="I7" s="588" t="s">
        <v>64</v>
      </c>
      <c r="J7" s="589"/>
      <c r="K7" s="589"/>
      <c r="L7" s="589"/>
      <c r="M7" s="589"/>
      <c r="N7" s="589"/>
      <c r="O7" s="590"/>
    </row>
    <row r="8" spans="1:20" ht="15" customHeight="1">
      <c r="A8" s="593"/>
      <c r="B8" s="594"/>
      <c r="C8" s="597" t="s">
        <v>15</v>
      </c>
      <c r="D8" s="293"/>
      <c r="E8" s="594" t="s">
        <v>16</v>
      </c>
      <c r="F8" s="593" t="s">
        <v>33</v>
      </c>
      <c r="G8" s="597"/>
      <c r="H8" s="598" t="s">
        <v>12</v>
      </c>
      <c r="I8" s="293" t="s">
        <v>34</v>
      </c>
      <c r="J8" s="293" t="s">
        <v>35</v>
      </c>
      <c r="K8" s="293" t="s">
        <v>36</v>
      </c>
      <c r="L8" s="293" t="s">
        <v>37</v>
      </c>
      <c r="M8" s="293" t="s">
        <v>38</v>
      </c>
      <c r="N8" s="293" t="s">
        <v>39</v>
      </c>
      <c r="O8" s="297" t="s">
        <v>65</v>
      </c>
    </row>
    <row r="9" spans="1:20" ht="15">
      <c r="A9" s="595"/>
      <c r="B9" s="596"/>
      <c r="C9" s="597"/>
      <c r="D9" s="294"/>
      <c r="E9" s="596"/>
      <c r="F9" s="593"/>
      <c r="G9" s="597"/>
      <c r="H9" s="599"/>
      <c r="I9" s="401"/>
      <c r="J9" s="401" t="s">
        <v>40</v>
      </c>
      <c r="K9" s="401"/>
      <c r="L9" s="401" t="s">
        <v>41</v>
      </c>
      <c r="M9" s="401"/>
      <c r="N9" s="401"/>
      <c r="O9" s="392"/>
    </row>
    <row r="10" spans="1:20" s="114" customFormat="1" ht="15.75">
      <c r="A10" s="398"/>
      <c r="B10" s="408"/>
      <c r="C10" s="412"/>
      <c r="D10" s="414"/>
      <c r="E10" s="390"/>
      <c r="F10" s="416" t="s">
        <v>90</v>
      </c>
      <c r="G10" s="417"/>
      <c r="H10" s="263"/>
      <c r="I10" s="263"/>
      <c r="J10" s="263">
        <f>H10+10</f>
        <v>10</v>
      </c>
      <c r="K10" s="403"/>
      <c r="L10" s="263">
        <f>H10+17</f>
        <v>17</v>
      </c>
      <c r="M10" s="403">
        <f>H10+13</f>
        <v>13</v>
      </c>
      <c r="N10" s="263">
        <f>H10+15</f>
        <v>15</v>
      </c>
      <c r="O10" s="264"/>
      <c r="P10" s="117" t="s">
        <v>73</v>
      </c>
      <c r="Q10" s="247"/>
      <c r="R10" s="248"/>
      <c r="S10" s="247"/>
      <c r="T10" s="247"/>
    </row>
    <row r="11" spans="1:20" s="114" customFormat="1" ht="15.75">
      <c r="A11" s="361" t="s">
        <v>115</v>
      </c>
      <c r="B11" s="381" t="s">
        <v>158</v>
      </c>
      <c r="C11" s="415">
        <v>45200</v>
      </c>
      <c r="D11" s="415" t="s">
        <v>23</v>
      </c>
      <c r="E11" s="400">
        <f>C11+2</f>
        <v>45202</v>
      </c>
      <c r="F11" s="329" t="s">
        <v>168</v>
      </c>
      <c r="G11" s="418" t="s">
        <v>169</v>
      </c>
      <c r="H11" s="254">
        <v>45208</v>
      </c>
      <c r="I11" s="254">
        <f>H11+17</f>
        <v>45225</v>
      </c>
      <c r="J11" s="254">
        <f>H11+10</f>
        <v>45218</v>
      </c>
      <c r="K11" s="402">
        <f>H11+13</f>
        <v>45221</v>
      </c>
      <c r="L11" s="254" t="s">
        <v>42</v>
      </c>
      <c r="M11" s="402">
        <f>H11+14</f>
        <v>45222</v>
      </c>
      <c r="N11" s="254" t="s">
        <v>42</v>
      </c>
      <c r="O11" s="352">
        <f>H11+12</f>
        <v>45220</v>
      </c>
      <c r="P11" s="115" t="s">
        <v>74</v>
      </c>
      <c r="Q11" s="247"/>
      <c r="R11" s="248"/>
      <c r="S11" s="247"/>
      <c r="T11" s="247"/>
    </row>
    <row r="12" spans="1:20" s="114" customFormat="1" ht="15.75">
      <c r="A12" s="556"/>
      <c r="B12" s="557"/>
      <c r="C12" s="559">
        <v>45145</v>
      </c>
      <c r="D12" s="560" t="s">
        <v>24</v>
      </c>
      <c r="E12" s="561">
        <f>C12+2</f>
        <v>45147</v>
      </c>
      <c r="F12" s="387" t="s">
        <v>90</v>
      </c>
      <c r="G12" s="345"/>
      <c r="H12" s="389">
        <v>45209</v>
      </c>
      <c r="I12" s="389" t="s">
        <v>42</v>
      </c>
      <c r="J12" s="389">
        <f>H12+10</f>
        <v>45219</v>
      </c>
      <c r="K12" s="346" t="s">
        <v>42</v>
      </c>
      <c r="L12" s="389">
        <f>H12+12</f>
        <v>45221</v>
      </c>
      <c r="M12" s="346">
        <f>H12+15</f>
        <v>45224</v>
      </c>
      <c r="N12" s="389" t="s">
        <v>42</v>
      </c>
      <c r="O12" s="404" t="s">
        <v>42</v>
      </c>
      <c r="P12" s="213" t="s">
        <v>75</v>
      </c>
      <c r="Q12" s="247"/>
      <c r="R12" s="247"/>
      <c r="S12" s="247"/>
      <c r="T12" s="247"/>
    </row>
    <row r="13" spans="1:20" s="114" customFormat="1" ht="15">
      <c r="A13" s="490" t="s">
        <v>159</v>
      </c>
      <c r="B13" s="491" t="s">
        <v>160</v>
      </c>
      <c r="C13" s="493">
        <v>45201</v>
      </c>
      <c r="D13" s="494" t="s">
        <v>24</v>
      </c>
      <c r="E13" s="495">
        <f>C13+2</f>
        <v>45203</v>
      </c>
      <c r="F13" s="419"/>
      <c r="G13" s="420"/>
      <c r="H13" s="407"/>
      <c r="I13" s="407"/>
      <c r="J13" s="407"/>
      <c r="K13" s="405"/>
      <c r="L13" s="407"/>
      <c r="M13" s="405"/>
      <c r="N13" s="407"/>
      <c r="O13" s="406"/>
      <c r="Q13" s="248"/>
      <c r="R13" s="249"/>
      <c r="S13" s="247"/>
    </row>
    <row r="14" spans="1:20" s="114" customFormat="1" ht="15">
      <c r="A14" s="398"/>
      <c r="B14" s="399"/>
      <c r="C14" s="362"/>
      <c r="D14" s="362"/>
      <c r="E14" s="355"/>
      <c r="F14" s="312" t="s">
        <v>90</v>
      </c>
      <c r="G14" s="421"/>
      <c r="H14" s="353"/>
      <c r="I14" s="353"/>
      <c r="J14" s="353">
        <f t="shared" ref="J14:J15" si="0">H14+10</f>
        <v>10</v>
      </c>
      <c r="K14" s="353"/>
      <c r="L14" s="353">
        <f>H14+10</f>
        <v>10</v>
      </c>
      <c r="M14" s="353">
        <f>H14+13</f>
        <v>13</v>
      </c>
      <c r="N14" s="353">
        <f>H14+15</f>
        <v>15</v>
      </c>
      <c r="O14" s="352"/>
      <c r="P14" s="117"/>
    </row>
    <row r="15" spans="1:20" s="114" customFormat="1" ht="15">
      <c r="A15" s="361" t="s">
        <v>138</v>
      </c>
      <c r="B15" s="543" t="s">
        <v>161</v>
      </c>
      <c r="C15" s="393">
        <f>C11+7</f>
        <v>45207</v>
      </c>
      <c r="D15" s="363" t="s">
        <v>23</v>
      </c>
      <c r="E15" s="327">
        <f t="shared" ref="E15:E19" si="1">C15+2</f>
        <v>45209</v>
      </c>
      <c r="F15" s="329" t="s">
        <v>90</v>
      </c>
      <c r="G15" s="383"/>
      <c r="H15" s="254">
        <f>H11+7</f>
        <v>45215</v>
      </c>
      <c r="I15" s="254">
        <f>H15+17</f>
        <v>45232</v>
      </c>
      <c r="J15" s="254">
        <f t="shared" si="0"/>
        <v>45225</v>
      </c>
      <c r="K15" s="254">
        <f>H15+13</f>
        <v>45228</v>
      </c>
      <c r="L15" s="254" t="s">
        <v>42</v>
      </c>
      <c r="M15" s="254">
        <f>H15+14</f>
        <v>45229</v>
      </c>
      <c r="N15" s="254" t="s">
        <v>42</v>
      </c>
      <c r="O15" s="255">
        <f>H15+12</f>
        <v>45227</v>
      </c>
      <c r="P15" s="115"/>
    </row>
    <row r="16" spans="1:20" s="114" customFormat="1" ht="15">
      <c r="A16" s="556"/>
      <c r="B16" s="562"/>
      <c r="C16" s="564">
        <f>C12+7</f>
        <v>45152</v>
      </c>
      <c r="D16" s="564" t="s">
        <v>24</v>
      </c>
      <c r="E16" s="565">
        <f t="shared" si="1"/>
        <v>45154</v>
      </c>
      <c r="F16" s="489" t="s">
        <v>90</v>
      </c>
      <c r="G16" s="388"/>
      <c r="H16" s="389">
        <f>H12+7</f>
        <v>45216</v>
      </c>
      <c r="I16" s="254"/>
      <c r="J16" s="389">
        <f>H16+10</f>
        <v>45226</v>
      </c>
      <c r="K16" s="254"/>
      <c r="L16" s="389">
        <f>H16+12</f>
        <v>45228</v>
      </c>
      <c r="M16" s="389">
        <f>H16+15</f>
        <v>45231</v>
      </c>
      <c r="N16" s="254"/>
      <c r="O16" s="352"/>
      <c r="P16" s="115"/>
    </row>
    <row r="17" spans="1:18" s="114" customFormat="1" ht="15">
      <c r="A17" s="498" t="s">
        <v>132</v>
      </c>
      <c r="B17" s="552" t="s">
        <v>162</v>
      </c>
      <c r="C17" s="493">
        <f>C13+7</f>
        <v>45208</v>
      </c>
      <c r="D17" s="497" t="s">
        <v>24</v>
      </c>
      <c r="E17" s="495">
        <f>E13+7</f>
        <v>45210</v>
      </c>
      <c r="F17" s="288"/>
      <c r="G17" s="289"/>
      <c r="H17" s="261"/>
      <c r="I17" s="261"/>
      <c r="J17" s="261"/>
      <c r="K17" s="261"/>
      <c r="L17" s="261"/>
      <c r="M17" s="261"/>
      <c r="N17" s="261"/>
      <c r="O17" s="262"/>
      <c r="P17" s="116"/>
    </row>
    <row r="18" spans="1:18" s="114" customFormat="1" ht="15">
      <c r="A18" s="394"/>
      <c r="B18" s="411"/>
      <c r="C18" s="356"/>
      <c r="D18" s="365"/>
      <c r="E18" s="355"/>
      <c r="F18" s="312" t="s">
        <v>90</v>
      </c>
      <c r="G18" s="422"/>
      <c r="H18" s="391"/>
      <c r="I18" s="263" t="s">
        <v>42</v>
      </c>
      <c r="J18" s="263">
        <f t="shared" ref="J18:J23" si="2">H18+10</f>
        <v>10</v>
      </c>
      <c r="K18" s="263"/>
      <c r="L18" s="263">
        <f>H18+10</f>
        <v>10</v>
      </c>
      <c r="M18" s="263">
        <f>H18+13</f>
        <v>13</v>
      </c>
      <c r="N18" s="263">
        <f>H18+15</f>
        <v>15</v>
      </c>
      <c r="O18" s="264"/>
      <c r="P18" s="117"/>
    </row>
    <row r="19" spans="1:18" s="114" customFormat="1" ht="18.75" customHeight="1">
      <c r="A19" s="361" t="s">
        <v>115</v>
      </c>
      <c r="B19" s="381" t="s">
        <v>163</v>
      </c>
      <c r="C19" s="325">
        <f>C15+7</f>
        <v>45214</v>
      </c>
      <c r="D19" s="363" t="s">
        <v>23</v>
      </c>
      <c r="E19" s="327">
        <f t="shared" si="1"/>
        <v>45216</v>
      </c>
      <c r="F19" s="329" t="s">
        <v>170</v>
      </c>
      <c r="G19" s="383" t="s">
        <v>171</v>
      </c>
      <c r="H19" s="254">
        <f>H15+7</f>
        <v>45222</v>
      </c>
      <c r="I19" s="352">
        <f>H19+17</f>
        <v>45239</v>
      </c>
      <c r="J19" s="254">
        <f t="shared" si="2"/>
        <v>45232</v>
      </c>
      <c r="K19" s="254">
        <f>H19+13</f>
        <v>45235</v>
      </c>
      <c r="L19" s="254"/>
      <c r="M19" s="254">
        <f>H19+14</f>
        <v>45236</v>
      </c>
      <c r="N19" s="254"/>
      <c r="O19" s="255">
        <f>H19+12</f>
        <v>45234</v>
      </c>
      <c r="P19" s="115"/>
    </row>
    <row r="20" spans="1:18" s="114" customFormat="1" ht="15.75" customHeight="1">
      <c r="A20" s="556"/>
      <c r="B20" s="557"/>
      <c r="C20" s="567">
        <f>C16+7</f>
        <v>45159</v>
      </c>
      <c r="D20" s="564" t="s">
        <v>24</v>
      </c>
      <c r="E20" s="568">
        <f>C20+2</f>
        <v>45161</v>
      </c>
      <c r="F20" s="500" t="s">
        <v>176</v>
      </c>
      <c r="G20" s="388" t="s">
        <v>177</v>
      </c>
      <c r="H20" s="389">
        <f>H16+7</f>
        <v>45223</v>
      </c>
      <c r="I20" s="389" t="s">
        <v>42</v>
      </c>
      <c r="J20" s="389">
        <f>H20+10</f>
        <v>45233</v>
      </c>
      <c r="K20" s="389" t="s">
        <v>42</v>
      </c>
      <c r="L20" s="389">
        <f>H20+12</f>
        <v>45235</v>
      </c>
      <c r="M20" s="389">
        <f>H20+15</f>
        <v>45238</v>
      </c>
      <c r="N20" s="389" t="s">
        <v>42</v>
      </c>
      <c r="O20" s="404" t="s">
        <v>42</v>
      </c>
      <c r="P20" s="116"/>
    </row>
    <row r="21" spans="1:18" s="114" customFormat="1" ht="15">
      <c r="A21" s="498" t="s">
        <v>159</v>
      </c>
      <c r="B21" s="499" t="s">
        <v>164</v>
      </c>
      <c r="C21" s="510">
        <f>C17+7</f>
        <v>45215</v>
      </c>
      <c r="D21" s="509" t="s">
        <v>24</v>
      </c>
      <c r="E21" s="506">
        <f>E17+7</f>
        <v>45217</v>
      </c>
      <c r="F21" s="299"/>
      <c r="G21" s="289"/>
      <c r="H21" s="501"/>
      <c r="I21" s="261"/>
      <c r="J21" s="261"/>
      <c r="K21" s="501"/>
      <c r="L21" s="511"/>
      <c r="M21" s="261"/>
      <c r="N21" s="501"/>
      <c r="O21" s="511"/>
      <c r="P21" s="515"/>
    </row>
    <row r="22" spans="1:18" s="114" customFormat="1" ht="15">
      <c r="A22" s="398"/>
      <c r="B22" s="408"/>
      <c r="C22" s="503"/>
      <c r="D22" s="365"/>
      <c r="E22" s="189"/>
      <c r="F22" s="312" t="s">
        <v>90</v>
      </c>
      <c r="G22" s="421"/>
      <c r="H22" s="353"/>
      <c r="I22" s="353" t="s">
        <v>42</v>
      </c>
      <c r="J22" s="353">
        <f t="shared" si="2"/>
        <v>10</v>
      </c>
      <c r="K22" s="353"/>
      <c r="L22" s="353">
        <f>H22+17</f>
        <v>17</v>
      </c>
      <c r="M22" s="353">
        <f>H22+13</f>
        <v>13</v>
      </c>
      <c r="N22" s="353">
        <f>H22+15</f>
        <v>15</v>
      </c>
      <c r="O22" s="254"/>
      <c r="P22" s="117"/>
    </row>
    <row r="23" spans="1:18" s="114" customFormat="1" ht="21.75" customHeight="1">
      <c r="A23" s="361" t="s">
        <v>138</v>
      </c>
      <c r="B23" s="381" t="s">
        <v>165</v>
      </c>
      <c r="C23" s="325">
        <f>C19+7</f>
        <v>45221</v>
      </c>
      <c r="D23" s="363" t="s">
        <v>23</v>
      </c>
      <c r="E23" s="327">
        <f>C23+2</f>
        <v>45223</v>
      </c>
      <c r="F23" s="329" t="s">
        <v>172</v>
      </c>
      <c r="G23" s="330" t="s">
        <v>173</v>
      </c>
      <c r="H23" s="254">
        <f>H19+7</f>
        <v>45229</v>
      </c>
      <c r="I23" s="254">
        <f>H23+17</f>
        <v>45246</v>
      </c>
      <c r="J23" s="254">
        <f t="shared" si="2"/>
        <v>45239</v>
      </c>
      <c r="K23" s="254">
        <f>H23+13</f>
        <v>45242</v>
      </c>
      <c r="L23" s="254" t="s">
        <v>42</v>
      </c>
      <c r="M23" s="254">
        <f>H23+14</f>
        <v>45243</v>
      </c>
      <c r="N23" s="254" t="s">
        <v>42</v>
      </c>
      <c r="O23" s="380">
        <f>H23+12</f>
        <v>45241</v>
      </c>
      <c r="P23" s="115"/>
    </row>
    <row r="24" spans="1:18" s="114" customFormat="1" ht="15">
      <c r="A24" s="569"/>
      <c r="B24" s="570"/>
      <c r="C24" s="567">
        <f>C20+7</f>
        <v>45166</v>
      </c>
      <c r="D24" s="564" t="s">
        <v>24</v>
      </c>
      <c r="E24" s="568">
        <f>C24+2</f>
        <v>45168</v>
      </c>
      <c r="F24" s="489" t="s">
        <v>144</v>
      </c>
      <c r="G24" s="504" t="s">
        <v>178</v>
      </c>
      <c r="H24" s="389">
        <f>H20+7</f>
        <v>45230</v>
      </c>
      <c r="I24" s="389" t="s">
        <v>42</v>
      </c>
      <c r="J24" s="389">
        <f>H24+10</f>
        <v>45240</v>
      </c>
      <c r="K24" s="389" t="s">
        <v>42</v>
      </c>
      <c r="L24" s="389">
        <f>H24+12</f>
        <v>45242</v>
      </c>
      <c r="M24" s="389">
        <f>H24+15</f>
        <v>45245</v>
      </c>
      <c r="N24" s="389" t="s">
        <v>42</v>
      </c>
      <c r="O24" s="389" t="s">
        <v>42</v>
      </c>
      <c r="P24" s="116"/>
    </row>
    <row r="25" spans="1:18" ht="15">
      <c r="A25" s="498" t="s">
        <v>132</v>
      </c>
      <c r="B25" s="499" t="s">
        <v>166</v>
      </c>
      <c r="C25" s="508">
        <f>C21+7</f>
        <v>45222</v>
      </c>
      <c r="D25" s="509" t="s">
        <v>24</v>
      </c>
      <c r="E25" s="509">
        <f>E21+7</f>
        <v>45224</v>
      </c>
      <c r="F25" s="544"/>
      <c r="G25" s="514"/>
      <c r="H25" s="512"/>
      <c r="I25" s="512"/>
      <c r="J25" s="513"/>
      <c r="K25" s="512"/>
      <c r="L25" s="512"/>
      <c r="M25" s="512"/>
      <c r="N25" s="512"/>
      <c r="O25" s="512"/>
    </row>
    <row r="26" spans="1:18" s="114" customFormat="1" ht="15">
      <c r="A26" s="398"/>
      <c r="B26" s="408"/>
      <c r="C26" s="503"/>
      <c r="D26" s="365"/>
      <c r="E26" s="189"/>
      <c r="F26" s="312" t="s">
        <v>90</v>
      </c>
      <c r="G26" s="421"/>
      <c r="H26" s="353"/>
      <c r="I26" s="353" t="s">
        <v>42</v>
      </c>
      <c r="J26" s="353">
        <f t="shared" ref="J26:J27" si="3">H26+10</f>
        <v>10</v>
      </c>
      <c r="K26" s="353"/>
      <c r="L26" s="353">
        <f>H26+17</f>
        <v>17</v>
      </c>
      <c r="M26" s="353">
        <f>H26+13</f>
        <v>13</v>
      </c>
      <c r="N26" s="353">
        <f>H26+15</f>
        <v>15</v>
      </c>
      <c r="O26" s="254"/>
      <c r="P26" s="117"/>
    </row>
    <row r="27" spans="1:18" s="114" customFormat="1" ht="21.75" customHeight="1">
      <c r="A27" s="361" t="s">
        <v>115</v>
      </c>
      <c r="B27" s="381" t="s">
        <v>147</v>
      </c>
      <c r="C27" s="325">
        <f>C23+7</f>
        <v>45228</v>
      </c>
      <c r="D27" s="363" t="s">
        <v>23</v>
      </c>
      <c r="E27" s="327">
        <f>C27+2</f>
        <v>45230</v>
      </c>
      <c r="F27" s="329" t="s">
        <v>174</v>
      </c>
      <c r="G27" s="330" t="s">
        <v>175</v>
      </c>
      <c r="H27" s="254">
        <f>H23+7</f>
        <v>45236</v>
      </c>
      <c r="I27" s="254">
        <f>H27+17</f>
        <v>45253</v>
      </c>
      <c r="J27" s="254">
        <f t="shared" si="3"/>
        <v>45246</v>
      </c>
      <c r="K27" s="254">
        <f>H27+13</f>
        <v>45249</v>
      </c>
      <c r="L27" s="254" t="s">
        <v>42</v>
      </c>
      <c r="M27" s="254">
        <f>H27+14</f>
        <v>45250</v>
      </c>
      <c r="N27" s="254" t="s">
        <v>42</v>
      </c>
      <c r="O27" s="380">
        <f>H27+12</f>
        <v>45248</v>
      </c>
      <c r="P27" s="115"/>
    </row>
    <row r="28" spans="1:18" s="114" customFormat="1" ht="15">
      <c r="A28" s="569"/>
      <c r="B28" s="570"/>
      <c r="C28" s="567">
        <f>C24+7</f>
        <v>45173</v>
      </c>
      <c r="D28" s="564" t="s">
        <v>24</v>
      </c>
      <c r="E28" s="568">
        <f>C28+2</f>
        <v>45175</v>
      </c>
      <c r="F28" s="489" t="s">
        <v>145</v>
      </c>
      <c r="G28" s="504" t="s">
        <v>179</v>
      </c>
      <c r="H28" s="389">
        <f>H24+7</f>
        <v>45237</v>
      </c>
      <c r="I28" s="389" t="s">
        <v>42</v>
      </c>
      <c r="J28" s="389">
        <f>H28+10</f>
        <v>45247</v>
      </c>
      <c r="K28" s="389" t="s">
        <v>42</v>
      </c>
      <c r="L28" s="389">
        <f>H28+12</f>
        <v>45249</v>
      </c>
      <c r="M28" s="389">
        <f>H28+15</f>
        <v>45252</v>
      </c>
      <c r="N28" s="389" t="s">
        <v>42</v>
      </c>
      <c r="O28" s="389" t="s">
        <v>42</v>
      </c>
      <c r="P28" s="116"/>
    </row>
    <row r="29" spans="1:18" ht="15">
      <c r="A29" s="498" t="s">
        <v>159</v>
      </c>
      <c r="B29" s="499" t="s">
        <v>167</v>
      </c>
      <c r="C29" s="508">
        <f>C25+7</f>
        <v>45229</v>
      </c>
      <c r="D29" s="509" t="s">
        <v>24</v>
      </c>
      <c r="E29" s="509">
        <f>E25+7</f>
        <v>45231</v>
      </c>
      <c r="F29" s="544"/>
      <c r="G29" s="514"/>
      <c r="H29" s="512"/>
      <c r="I29" s="512"/>
      <c r="J29" s="513"/>
      <c r="K29" s="512"/>
      <c r="L29" s="512"/>
      <c r="M29" s="512"/>
      <c r="N29" s="512"/>
      <c r="O29" s="512"/>
    </row>
    <row r="30" spans="1:18" ht="15">
      <c r="A30" s="547"/>
      <c r="B30" s="548"/>
      <c r="C30" s="550"/>
      <c r="D30" s="551"/>
      <c r="E30" s="551"/>
    </row>
    <row r="31" spans="1:18" ht="15">
      <c r="A31" s="379"/>
      <c r="B31" s="339"/>
      <c r="C31" s="340"/>
      <c r="D31" s="98"/>
      <c r="E31" s="98"/>
      <c r="F31" s="344"/>
      <c r="G31" s="345"/>
      <c r="H31" s="346"/>
      <c r="I31" s="346"/>
      <c r="J31" s="346"/>
      <c r="K31" s="346"/>
      <c r="L31" s="346"/>
      <c r="M31" s="346"/>
      <c r="N31" s="346"/>
      <c r="O31" s="346"/>
      <c r="P31" s="116"/>
      <c r="Q31" s="114"/>
      <c r="R31" s="114"/>
    </row>
    <row r="32" spans="1:18" ht="15">
      <c r="A32" s="338"/>
      <c r="B32" s="97"/>
      <c r="C32" s="98"/>
      <c r="D32" s="97"/>
      <c r="E32" s="98"/>
      <c r="F32" s="99"/>
      <c r="G32" s="282"/>
      <c r="H32" s="100"/>
      <c r="I32" s="100"/>
      <c r="J32" s="100"/>
      <c r="K32" s="100"/>
      <c r="L32" s="100"/>
      <c r="M32" s="100"/>
      <c r="N32" s="100"/>
      <c r="O32" s="100"/>
      <c r="P32" s="114"/>
      <c r="Q32" s="114"/>
      <c r="R32" s="114"/>
    </row>
    <row r="33" spans="1:16" ht="15">
      <c r="A33" s="97"/>
      <c r="B33" s="97"/>
      <c r="C33" s="98"/>
      <c r="D33" s="101"/>
      <c r="E33" s="98"/>
      <c r="F33" s="99"/>
      <c r="G33" s="282"/>
      <c r="H33" s="100"/>
      <c r="I33" s="100"/>
      <c r="J33" s="100"/>
      <c r="K33" s="100"/>
      <c r="L33" s="100"/>
      <c r="M33" s="100"/>
      <c r="N33" s="100"/>
      <c r="O33" s="67" t="s">
        <v>25</v>
      </c>
      <c r="P33" s="114"/>
    </row>
    <row r="34" spans="1:16" ht="15">
      <c r="A34" s="97"/>
      <c r="B34" s="73"/>
      <c r="C34" s="68"/>
      <c r="D34" s="71"/>
      <c r="E34" s="71"/>
      <c r="F34" s="120"/>
      <c r="G34" s="74"/>
      <c r="H34" s="74"/>
      <c r="I34" s="48"/>
      <c r="J34" s="75"/>
      <c r="K34" s="48"/>
      <c r="L34" s="48"/>
      <c r="M34" s="48"/>
      <c r="N34" s="48"/>
      <c r="O34" s="48"/>
    </row>
    <row r="35" spans="1:16" ht="15">
      <c r="A35" s="73" t="s">
        <v>26</v>
      </c>
      <c r="B35" s="72"/>
      <c r="C35" s="83"/>
      <c r="D35" s="83"/>
      <c r="E35" s="83"/>
      <c r="F35" s="120"/>
      <c r="G35" s="74"/>
      <c r="H35" s="74"/>
      <c r="I35" s="48"/>
      <c r="J35" s="75"/>
      <c r="K35" s="48"/>
      <c r="L35" s="48"/>
      <c r="M35" s="48"/>
      <c r="N35" s="48"/>
      <c r="O35" s="48"/>
    </row>
    <row r="36" spans="1:16" ht="15">
      <c r="A36" s="57" t="s">
        <v>89</v>
      </c>
      <c r="B36" s="81"/>
      <c r="C36" s="82"/>
      <c r="D36" s="82"/>
      <c r="E36" s="82"/>
      <c r="F36" s="120"/>
      <c r="G36" s="74"/>
      <c r="H36" s="74"/>
      <c r="I36" s="48"/>
      <c r="J36" s="75"/>
      <c r="K36" s="48"/>
      <c r="L36" s="48"/>
      <c r="M36" s="48"/>
      <c r="N36" s="48"/>
      <c r="O36" s="48"/>
    </row>
    <row r="37" spans="1:16" ht="15">
      <c r="A37" s="58" t="s">
        <v>27</v>
      </c>
      <c r="B37" s="76"/>
      <c r="C37" s="77"/>
      <c r="D37" s="78"/>
      <c r="E37" s="78"/>
      <c r="F37" s="79"/>
      <c r="G37" s="283"/>
      <c r="H37" s="80"/>
      <c r="I37" s="48"/>
      <c r="J37" s="75"/>
      <c r="K37" s="48"/>
      <c r="L37" s="48"/>
      <c r="M37" s="48"/>
      <c r="N37" s="48"/>
      <c r="O37" s="48"/>
    </row>
    <row r="38" spans="1:16" ht="15">
      <c r="A38" s="59" t="s">
        <v>28</v>
      </c>
      <c r="B38" s="123"/>
      <c r="C38" s="124"/>
      <c r="D38" s="78"/>
      <c r="E38" s="78"/>
      <c r="F38" s="87"/>
      <c r="G38" s="284"/>
      <c r="H38" s="74"/>
      <c r="I38" s="48"/>
      <c r="J38" s="75"/>
      <c r="K38" s="48"/>
      <c r="L38" s="48"/>
      <c r="M38" s="48"/>
      <c r="N38" s="48"/>
      <c r="O38" s="48"/>
    </row>
    <row r="39" spans="1:16" ht="15">
      <c r="A39" s="122"/>
      <c r="B39" s="88"/>
      <c r="C39" s="89"/>
      <c r="D39" s="90"/>
      <c r="E39" s="91"/>
      <c r="F39" s="70"/>
      <c r="G39" s="285"/>
      <c r="H39" s="80"/>
      <c r="I39" s="48"/>
      <c r="J39" s="75"/>
      <c r="K39" s="48"/>
      <c r="L39" s="48"/>
      <c r="M39" s="48"/>
      <c r="N39" s="48"/>
      <c r="O39" s="48"/>
    </row>
    <row r="40" spans="1:16" ht="15">
      <c r="A40" s="47" t="s">
        <v>69</v>
      </c>
      <c r="B40" s="92"/>
      <c r="C40" s="93"/>
      <c r="D40" s="94"/>
      <c r="E40" s="95"/>
      <c r="F40" s="79"/>
      <c r="G40" s="283"/>
      <c r="H40" s="74"/>
      <c r="I40" s="48"/>
      <c r="J40" s="75"/>
      <c r="K40" s="48"/>
      <c r="L40" s="48"/>
      <c r="M40" s="48"/>
      <c r="N40" s="48"/>
      <c r="O40" s="48"/>
    </row>
    <row r="41" spans="1:16" ht="15">
      <c r="A41" s="47" t="s">
        <v>70</v>
      </c>
    </row>
  </sheetData>
  <mergeCells count="12">
    <mergeCell ref="B1:O1"/>
    <mergeCell ref="B2:O2"/>
    <mergeCell ref="B3:O3"/>
    <mergeCell ref="B4:O4"/>
    <mergeCell ref="I7:O7"/>
    <mergeCell ref="A7:B9"/>
    <mergeCell ref="F8:G9"/>
    <mergeCell ref="H8:H9"/>
    <mergeCell ref="C8:C9"/>
    <mergeCell ref="E8:E9"/>
    <mergeCell ref="C7:D7"/>
    <mergeCell ref="F7:G7"/>
  </mergeCells>
  <hyperlinks>
    <hyperlink ref="A6" location="MENU!A1" display="BACK TO MENU" xr:uid="{00000000-0004-0000-0100-000000000000}"/>
  </hyperlinks>
  <printOptions horizontalCentered="1"/>
  <pageMargins left="0.21" right="0" top="0.54" bottom="0" header="0.3" footer="0"/>
  <pageSetup paperSize="9" scale="67" orientation="landscape" horizontalDpi="204" verticalDpi="196" r:id="rId1"/>
  <headerFooter alignWithMargins="0">
    <oddHeader>&amp;R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38"/>
  <sheetViews>
    <sheetView showGridLines="0" zoomScale="70" zoomScaleNormal="70" workbookViewId="0">
      <selection activeCell="T20" sqref="T20"/>
    </sheetView>
  </sheetViews>
  <sheetFormatPr defaultColWidth="8" defaultRowHeight="14.25"/>
  <cols>
    <col min="1" max="1" width="18.625" style="49" customWidth="1"/>
    <col min="2" max="2" width="12.625" style="49" customWidth="1"/>
    <col min="3" max="4" width="10.5" style="48" customWidth="1"/>
    <col min="5" max="5" width="6.5" style="48" customWidth="1"/>
    <col min="6" max="6" width="8.125" style="48" customWidth="1"/>
    <col min="7" max="7" width="33" style="281" bestFit="1" customWidth="1"/>
    <col min="8" max="8" width="13.625" style="49" bestFit="1" customWidth="1"/>
    <col min="9" max="9" width="7.5" style="48" bestFit="1" customWidth="1"/>
    <col min="10" max="14" width="14.5" style="48" customWidth="1"/>
    <col min="15" max="15" width="5.625" style="49" bestFit="1" customWidth="1"/>
    <col min="16" max="16384" width="8" style="48"/>
  </cols>
  <sheetData>
    <row r="2" spans="1:20" ht="18">
      <c r="A2" s="173"/>
      <c r="B2" s="603" t="s">
        <v>0</v>
      </c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</row>
    <row r="3" spans="1:20" ht="18">
      <c r="A3" s="174"/>
      <c r="B3" s="604" t="s">
        <v>9</v>
      </c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</row>
    <row r="4" spans="1:20" ht="18">
      <c r="B4" s="605" t="s">
        <v>11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</row>
    <row r="5" spans="1:20" ht="15">
      <c r="G5" s="60"/>
      <c r="H5" s="167"/>
    </row>
    <row r="6" spans="1:20" ht="15">
      <c r="A6" s="162" t="s">
        <v>10</v>
      </c>
      <c r="B6" s="61"/>
      <c r="C6" s="62"/>
      <c r="D6" s="62"/>
      <c r="E6" s="62"/>
      <c r="F6" s="62"/>
      <c r="G6" s="280"/>
      <c r="H6" s="61"/>
      <c r="I6" s="63"/>
      <c r="J6" s="62"/>
      <c r="K6" s="62"/>
      <c r="M6" s="64"/>
      <c r="N6" s="65"/>
    </row>
    <row r="7" spans="1:20" ht="15" customHeight="1">
      <c r="A7" s="608" t="s">
        <v>31</v>
      </c>
      <c r="B7" s="609"/>
      <c r="C7" s="612" t="s">
        <v>32</v>
      </c>
      <c r="D7" s="613"/>
      <c r="E7" s="614"/>
      <c r="F7" s="219" t="s">
        <v>12</v>
      </c>
      <c r="G7" s="615" t="s">
        <v>13</v>
      </c>
      <c r="H7" s="609"/>
      <c r="I7" s="296" t="s">
        <v>86</v>
      </c>
      <c r="J7" s="616" t="s">
        <v>12</v>
      </c>
      <c r="K7" s="617"/>
      <c r="L7" s="617"/>
      <c r="M7" s="617"/>
      <c r="N7" s="618"/>
    </row>
    <row r="8" spans="1:20" ht="30">
      <c r="A8" s="610"/>
      <c r="B8" s="611"/>
      <c r="C8" s="217" t="s">
        <v>14</v>
      </c>
      <c r="D8" s="218" t="s">
        <v>15</v>
      </c>
      <c r="E8" s="216"/>
      <c r="F8" s="220" t="s">
        <v>16</v>
      </c>
      <c r="G8" s="606" t="s">
        <v>17</v>
      </c>
      <c r="H8" s="607"/>
      <c r="I8" s="222" t="s">
        <v>12</v>
      </c>
      <c r="J8" s="221" t="s">
        <v>18</v>
      </c>
      <c r="K8" s="221" t="s">
        <v>19</v>
      </c>
      <c r="L8" s="295" t="s">
        <v>20</v>
      </c>
      <c r="M8" s="221" t="s">
        <v>21</v>
      </c>
      <c r="N8" s="223" t="s">
        <v>22</v>
      </c>
      <c r="P8" s="247"/>
    </row>
    <row r="9" spans="1:20" ht="15.75">
      <c r="A9" s="398"/>
      <c r="B9" s="408"/>
      <c r="C9" s="409"/>
      <c r="D9" s="412"/>
      <c r="E9" s="362" t="s">
        <v>85</v>
      </c>
      <c r="F9" s="354">
        <f>C9+2</f>
        <v>2</v>
      </c>
      <c r="G9" s="335" t="s">
        <v>180</v>
      </c>
      <c r="H9" s="333" t="s">
        <v>181</v>
      </c>
      <c r="I9" s="331">
        <v>45206</v>
      </c>
      <c r="J9" s="257"/>
      <c r="K9" s="257">
        <f>I9+11</f>
        <v>45217</v>
      </c>
      <c r="L9" s="332">
        <f>I9+15</f>
        <v>45221</v>
      </c>
      <c r="M9" s="257">
        <f>I9+18</f>
        <v>45224</v>
      </c>
      <c r="N9" s="259">
        <f>K9+7</f>
        <v>45224</v>
      </c>
      <c r="O9" s="224" t="s">
        <v>71</v>
      </c>
      <c r="P9" s="247"/>
      <c r="S9" s="247"/>
    </row>
    <row r="10" spans="1:20" ht="15.75">
      <c r="A10" s="361" t="str">
        <f>'Persian Gulf via SIN'!A11</f>
        <v>CAPE FAWLEY</v>
      </c>
      <c r="B10" s="381" t="str">
        <f>'Persian Gulf via SIN'!B11</f>
        <v>107S</v>
      </c>
      <c r="C10" s="410"/>
      <c r="D10" s="415">
        <f>'Persian Gulf via SIN'!C11</f>
        <v>45200</v>
      </c>
      <c r="E10" s="363" t="s">
        <v>23</v>
      </c>
      <c r="F10" s="382">
        <f t="shared" ref="F10:F19" si="0">D10+2</f>
        <v>45202</v>
      </c>
      <c r="G10" s="328" t="s">
        <v>186</v>
      </c>
      <c r="H10" s="290" t="s">
        <v>187</v>
      </c>
      <c r="I10" s="336">
        <v>45209</v>
      </c>
      <c r="J10" s="265">
        <f>I10+9</f>
        <v>45218</v>
      </c>
      <c r="K10" s="265">
        <f>I10+13</f>
        <v>45222</v>
      </c>
      <c r="L10" s="198">
        <f>I10+17</f>
        <v>45226</v>
      </c>
      <c r="M10" s="206">
        <f>I10+20</f>
        <v>45229</v>
      </c>
      <c r="N10" s="266">
        <f>K10+7</f>
        <v>45229</v>
      </c>
      <c r="O10" s="168" t="s">
        <v>72</v>
      </c>
      <c r="P10" s="247"/>
      <c r="Q10" s="247"/>
      <c r="S10" s="247"/>
      <c r="T10" s="247"/>
    </row>
    <row r="11" spans="1:20" ht="15.75">
      <c r="A11" s="556">
        <f>'Persian Gulf via SIN'!A12</f>
        <v>0</v>
      </c>
      <c r="B11" s="557">
        <f>'Persian Gulf via SIN'!B12</f>
        <v>0</v>
      </c>
      <c r="C11" s="558"/>
      <c r="D11" s="559">
        <f>'Persian Gulf via SIN'!C12</f>
        <v>45145</v>
      </c>
      <c r="E11" s="564" t="s">
        <v>24</v>
      </c>
      <c r="F11" s="572">
        <f t="shared" si="0"/>
        <v>45147</v>
      </c>
      <c r="G11" s="328"/>
      <c r="H11" s="290"/>
      <c r="I11" s="336"/>
      <c r="J11" s="265"/>
      <c r="K11" s="265"/>
      <c r="L11" s="198"/>
      <c r="M11" s="206"/>
      <c r="N11" s="266"/>
      <c r="O11" s="168"/>
      <c r="P11" s="247"/>
      <c r="Q11" s="247"/>
      <c r="S11" s="247"/>
      <c r="T11" s="247"/>
    </row>
    <row r="12" spans="1:20" ht="15">
      <c r="A12" s="490" t="str">
        <f>'Persian Gulf via SIN'!A13</f>
        <v>WAN FU DA</v>
      </c>
      <c r="B12" s="491" t="str">
        <f>'Persian Gulf via SIN'!B13</f>
        <v>196S</v>
      </c>
      <c r="C12" s="492"/>
      <c r="D12" s="493">
        <f>'Persian Gulf via SIN'!C13</f>
        <v>45201</v>
      </c>
      <c r="E12" s="497" t="s">
        <v>24</v>
      </c>
      <c r="F12" s="495">
        <f>D12+2</f>
        <v>45203</v>
      </c>
      <c r="G12" s="334"/>
      <c r="H12" s="300"/>
      <c r="I12" s="267"/>
      <c r="J12" s="268"/>
      <c r="K12" s="268"/>
      <c r="L12" s="226"/>
      <c r="M12" s="227"/>
      <c r="N12" s="269"/>
    </row>
    <row r="13" spans="1:20" ht="15">
      <c r="A13" s="398"/>
      <c r="B13" s="399"/>
      <c r="C13" s="414"/>
      <c r="D13" s="362"/>
      <c r="E13" s="362" t="s">
        <v>85</v>
      </c>
      <c r="F13" s="355">
        <f>C13+2</f>
        <v>2</v>
      </c>
      <c r="G13" s="335" t="s">
        <v>182</v>
      </c>
      <c r="H13" s="333" t="s">
        <v>183</v>
      </c>
      <c r="I13" s="331">
        <f>I9+7</f>
        <v>45213</v>
      </c>
      <c r="J13" s="257"/>
      <c r="K13" s="257">
        <f>I13+11</f>
        <v>45224</v>
      </c>
      <c r="L13" s="332">
        <f>I13+15</f>
        <v>45228</v>
      </c>
      <c r="M13" s="257">
        <f>I13+18</f>
        <v>45231</v>
      </c>
      <c r="N13" s="259">
        <f>K13+7</f>
        <v>45231</v>
      </c>
      <c r="O13" s="224"/>
    </row>
    <row r="14" spans="1:20" ht="15">
      <c r="A14" s="361" t="str">
        <f>'Persian Gulf via SIN'!A15</f>
        <v>SAN LORENZO</v>
      </c>
      <c r="B14" s="543" t="str">
        <f>'Persian Gulf via SIN'!B15</f>
        <v>242S</v>
      </c>
      <c r="C14" s="413"/>
      <c r="D14" s="393">
        <f>D10+7</f>
        <v>45207</v>
      </c>
      <c r="E14" s="363" t="s">
        <v>23</v>
      </c>
      <c r="F14" s="327">
        <f t="shared" si="0"/>
        <v>45209</v>
      </c>
      <c r="G14" s="328" t="s">
        <v>90</v>
      </c>
      <c r="H14" s="301"/>
      <c r="I14" s="311">
        <f>I10+7</f>
        <v>45216</v>
      </c>
      <c r="J14" s="265">
        <f>I14+9</f>
        <v>45225</v>
      </c>
      <c r="K14" s="265">
        <f>I14+13</f>
        <v>45229</v>
      </c>
      <c r="L14" s="198">
        <f>I14+17</f>
        <v>45233</v>
      </c>
      <c r="M14" s="206">
        <f>I14+20</f>
        <v>45236</v>
      </c>
      <c r="N14" s="266">
        <f>K14+7</f>
        <v>45236</v>
      </c>
      <c r="O14" s="225"/>
    </row>
    <row r="15" spans="1:20" ht="15">
      <c r="A15" s="556">
        <f>'Persian Gulf via SIN'!A16</f>
        <v>0</v>
      </c>
      <c r="B15" s="562">
        <f>'Persian Gulf via SIN'!B16</f>
        <v>0</v>
      </c>
      <c r="C15" s="563"/>
      <c r="D15" s="564">
        <f>D11+7</f>
        <v>45152</v>
      </c>
      <c r="E15" s="564" t="s">
        <v>24</v>
      </c>
      <c r="F15" s="573">
        <f t="shared" si="0"/>
        <v>45154</v>
      </c>
      <c r="G15" s="312"/>
      <c r="H15" s="301"/>
      <c r="I15" s="311"/>
      <c r="J15" s="265"/>
      <c r="K15" s="265"/>
      <c r="L15" s="198"/>
      <c r="M15" s="206"/>
      <c r="N15" s="266"/>
      <c r="O15" s="225"/>
    </row>
    <row r="16" spans="1:20" ht="15">
      <c r="A16" s="498" t="str">
        <f>'Persian Gulf via SIN'!A17</f>
        <v>SINAR SUNDA</v>
      </c>
      <c r="B16" s="499" t="str">
        <f>'Persian Gulf via SIN'!B17</f>
        <v>150S</v>
      </c>
      <c r="C16" s="496"/>
      <c r="D16" s="493">
        <f>D12+7</f>
        <v>45208</v>
      </c>
      <c r="E16" s="497" t="s">
        <v>24</v>
      </c>
      <c r="F16" s="495">
        <f>F12+7</f>
        <v>45210</v>
      </c>
      <c r="G16" s="334"/>
      <c r="H16" s="300"/>
      <c r="I16" s="268"/>
      <c r="J16" s="268"/>
      <c r="K16" s="268"/>
      <c r="L16" s="226"/>
      <c r="M16" s="227"/>
      <c r="N16" s="269"/>
    </row>
    <row r="17" spans="1:15" ht="15">
      <c r="A17" s="394"/>
      <c r="B17" s="411"/>
      <c r="C17" s="395"/>
      <c r="D17" s="356"/>
      <c r="E17" s="365" t="s">
        <v>85</v>
      </c>
      <c r="F17" s="355">
        <f>C17+2</f>
        <v>2</v>
      </c>
      <c r="G17" s="335" t="s">
        <v>90</v>
      </c>
      <c r="H17" s="423"/>
      <c r="I17" s="313">
        <f>I13+7</f>
        <v>45220</v>
      </c>
      <c r="J17" s="287"/>
      <c r="K17" s="313">
        <f>I17+11</f>
        <v>45231</v>
      </c>
      <c r="L17" s="313">
        <f>I17+15</f>
        <v>45235</v>
      </c>
      <c r="M17" s="313">
        <f>I17+18</f>
        <v>45238</v>
      </c>
      <c r="N17" s="313">
        <f>K17+7</f>
        <v>45238</v>
      </c>
      <c r="O17" s="537"/>
    </row>
    <row r="18" spans="1:15" ht="15">
      <c r="A18" s="361" t="str">
        <f>'Persian Gulf via SIN'!A19</f>
        <v>CAPE FAWLEY</v>
      </c>
      <c r="B18" s="381" t="str">
        <f>'Persian Gulf via SIN'!B19</f>
        <v>108S</v>
      </c>
      <c r="C18" s="396"/>
      <c r="D18" s="325">
        <f>D14+7</f>
        <v>45214</v>
      </c>
      <c r="E18" s="363" t="s">
        <v>23</v>
      </c>
      <c r="F18" s="327">
        <f t="shared" si="0"/>
        <v>45216</v>
      </c>
      <c r="G18" s="328" t="s">
        <v>188</v>
      </c>
      <c r="H18" s="337" t="s">
        <v>189</v>
      </c>
      <c r="I18" s="311">
        <f>I14+7</f>
        <v>45223</v>
      </c>
      <c r="J18" s="265">
        <f>I18+9</f>
        <v>45232</v>
      </c>
      <c r="K18" s="265">
        <f>I18+13</f>
        <v>45236</v>
      </c>
      <c r="L18" s="198">
        <f>I18+17</f>
        <v>45240</v>
      </c>
      <c r="M18" s="206">
        <f>I18+20</f>
        <v>45243</v>
      </c>
      <c r="N18" s="266">
        <f>K18+7</f>
        <v>45243</v>
      </c>
      <c r="O18" s="168"/>
    </row>
    <row r="19" spans="1:15" ht="15">
      <c r="A19" s="556">
        <f>'Persian Gulf via SIN'!A20</f>
        <v>0</v>
      </c>
      <c r="B19" s="557">
        <f>'Persian Gulf via SIN'!B20</f>
        <v>0</v>
      </c>
      <c r="C19" s="566"/>
      <c r="D19" s="567">
        <f>D15+7</f>
        <v>45159</v>
      </c>
      <c r="E19" s="564" t="s">
        <v>24</v>
      </c>
      <c r="F19" s="568">
        <f t="shared" si="0"/>
        <v>45161</v>
      </c>
      <c r="G19" s="516"/>
      <c r="H19" s="517"/>
      <c r="I19" s="518"/>
      <c r="J19" s="519"/>
      <c r="K19" s="519"/>
      <c r="L19" s="343"/>
      <c r="M19" s="519"/>
      <c r="N19" s="520"/>
    </row>
    <row r="20" spans="1:15" ht="15">
      <c r="A20" s="498" t="str">
        <f>'Persian Gulf via SIN'!A21</f>
        <v>WAN FU DA</v>
      </c>
      <c r="B20" s="499" t="str">
        <f>'Persian Gulf via SIN'!B21</f>
        <v>197S</v>
      </c>
      <c r="C20" s="505"/>
      <c r="D20" s="510">
        <f>D16+7</f>
        <v>45215</v>
      </c>
      <c r="E20" s="509" t="s">
        <v>24</v>
      </c>
      <c r="F20" s="506">
        <f>F16+7</f>
        <v>45217</v>
      </c>
      <c r="G20" s="334"/>
      <c r="H20" s="342"/>
      <c r="I20" s="268"/>
      <c r="J20" s="268"/>
      <c r="K20" s="268"/>
      <c r="L20" s="343"/>
      <c r="M20" s="268"/>
      <c r="N20" s="533"/>
    </row>
    <row r="21" spans="1:15" ht="15">
      <c r="A21" s="398"/>
      <c r="B21" s="408"/>
      <c r="C21" s="395"/>
      <c r="D21" s="503"/>
      <c r="E21" s="365" t="s">
        <v>85</v>
      </c>
      <c r="F21" s="196"/>
      <c r="G21" s="335" t="s">
        <v>90</v>
      </c>
      <c r="H21" s="523"/>
      <c r="I21" s="256">
        <f>I17+7</f>
        <v>45227</v>
      </c>
      <c r="J21" s="257"/>
      <c r="K21" s="257">
        <f>I21+11</f>
        <v>45238</v>
      </c>
      <c r="L21" s="258">
        <f>I21+15</f>
        <v>45242</v>
      </c>
      <c r="M21" s="257">
        <f>I21+18</f>
        <v>45245</v>
      </c>
      <c r="N21" s="259">
        <f>K21+7</f>
        <v>45245</v>
      </c>
      <c r="O21" s="224"/>
    </row>
    <row r="22" spans="1:15" ht="15">
      <c r="A22" s="361" t="str">
        <f>'Persian Gulf via SIN'!A23</f>
        <v>SAN LORENZO</v>
      </c>
      <c r="B22" s="381" t="str">
        <f>'Persian Gulf via SIN'!B23</f>
        <v>243S</v>
      </c>
      <c r="C22" s="396"/>
      <c r="D22" s="325">
        <f>D18+7</f>
        <v>45221</v>
      </c>
      <c r="E22" s="363" t="s">
        <v>23</v>
      </c>
      <c r="F22" s="327">
        <f>D22+2</f>
        <v>45223</v>
      </c>
      <c r="G22" s="328" t="s">
        <v>90</v>
      </c>
      <c r="H22" s="290"/>
      <c r="I22" s="270">
        <f>I18+7</f>
        <v>45230</v>
      </c>
      <c r="J22" s="265">
        <f>I22+9</f>
        <v>45239</v>
      </c>
      <c r="K22" s="265">
        <f>I22+13</f>
        <v>45243</v>
      </c>
      <c r="L22" s="198">
        <f>I22+17</f>
        <v>45247</v>
      </c>
      <c r="M22" s="206">
        <f>I22+20</f>
        <v>45250</v>
      </c>
      <c r="N22" s="266">
        <f>K22+7</f>
        <v>45250</v>
      </c>
      <c r="O22" s="168"/>
    </row>
    <row r="23" spans="1:15" ht="15">
      <c r="A23" s="569">
        <f>'Persian Gulf via SIN'!A24</f>
        <v>0</v>
      </c>
      <c r="B23" s="570">
        <f>'Persian Gulf via SIN'!B24</f>
        <v>0</v>
      </c>
      <c r="C23" s="571"/>
      <c r="D23" s="567">
        <f>D19+7</f>
        <v>45166</v>
      </c>
      <c r="E23" s="564" t="s">
        <v>24</v>
      </c>
      <c r="F23" s="568">
        <f>D23+2</f>
        <v>45168</v>
      </c>
      <c r="G23" s="516"/>
      <c r="H23" s="517"/>
      <c r="I23" s="518"/>
      <c r="J23" s="519"/>
      <c r="K23" s="519"/>
      <c r="L23" s="343"/>
      <c r="M23" s="519"/>
      <c r="N23" s="534"/>
    </row>
    <row r="24" spans="1:15" ht="15">
      <c r="A24" s="498" t="str">
        <f>'Persian Gulf via SIN'!A25</f>
        <v>SINAR SUNDA</v>
      </c>
      <c r="B24" s="499" t="str">
        <f>'Persian Gulf via SIN'!B25</f>
        <v>151S</v>
      </c>
      <c r="C24" s="507"/>
      <c r="D24" s="508">
        <f>D20+7</f>
        <v>45222</v>
      </c>
      <c r="E24" s="509" t="s">
        <v>24</v>
      </c>
      <c r="F24" s="509">
        <f>F20+7</f>
        <v>45224</v>
      </c>
      <c r="G24" s="334"/>
      <c r="H24" s="342"/>
      <c r="I24" s="267"/>
      <c r="J24" s="267"/>
      <c r="K24" s="267"/>
      <c r="L24" s="535"/>
      <c r="M24" s="267"/>
      <c r="N24" s="535"/>
      <c r="O24" s="536"/>
    </row>
    <row r="25" spans="1:15" ht="15">
      <c r="A25" s="398"/>
      <c r="B25" s="408"/>
      <c r="C25" s="395"/>
      <c r="D25" s="503"/>
      <c r="E25" s="365" t="s">
        <v>85</v>
      </c>
      <c r="F25" s="196"/>
      <c r="G25" s="335" t="s">
        <v>184</v>
      </c>
      <c r="H25" s="523" t="s">
        <v>185</v>
      </c>
      <c r="I25" s="256">
        <f>I21+7</f>
        <v>45234</v>
      </c>
      <c r="J25" s="257"/>
      <c r="K25" s="257">
        <f>I25+11</f>
        <v>45245</v>
      </c>
      <c r="L25" s="258">
        <f>I25+15</f>
        <v>45249</v>
      </c>
      <c r="M25" s="257">
        <f>I25+18</f>
        <v>45252</v>
      </c>
      <c r="N25" s="259">
        <f>K25+7</f>
        <v>45252</v>
      </c>
      <c r="O25" s="224"/>
    </row>
    <row r="26" spans="1:15" ht="15">
      <c r="A26" s="361" t="str">
        <f>'Persian Gulf via SIN'!A27</f>
        <v>CAPE FAWLEY</v>
      </c>
      <c r="B26" s="381" t="str">
        <f>'Persian Gulf via SIN'!B27</f>
        <v>109S</v>
      </c>
      <c r="C26" s="396"/>
      <c r="D26" s="325">
        <f>D22+7</f>
        <v>45228</v>
      </c>
      <c r="E26" s="363" t="s">
        <v>23</v>
      </c>
      <c r="F26" s="327">
        <f>D26+2</f>
        <v>45230</v>
      </c>
      <c r="G26" s="328" t="s">
        <v>136</v>
      </c>
      <c r="H26" s="290" t="s">
        <v>190</v>
      </c>
      <c r="I26" s="270">
        <f>I22+7</f>
        <v>45237</v>
      </c>
      <c r="J26" s="265">
        <f>I26+9</f>
        <v>45246</v>
      </c>
      <c r="K26" s="265">
        <f>I26+13</f>
        <v>45250</v>
      </c>
      <c r="L26" s="198">
        <f>I26+17</f>
        <v>45254</v>
      </c>
      <c r="M26" s="206">
        <f>I26+20</f>
        <v>45257</v>
      </c>
      <c r="N26" s="266">
        <f>K26+7</f>
        <v>45257</v>
      </c>
      <c r="O26" s="168"/>
    </row>
    <row r="27" spans="1:15" ht="15">
      <c r="A27" s="569">
        <f>'Persian Gulf via SIN'!A28</f>
        <v>0</v>
      </c>
      <c r="B27" s="570">
        <f>'Persian Gulf via SIN'!B28</f>
        <v>0</v>
      </c>
      <c r="C27" s="571"/>
      <c r="D27" s="567">
        <f>D23+7</f>
        <v>45173</v>
      </c>
      <c r="E27" s="564" t="s">
        <v>24</v>
      </c>
      <c r="F27" s="568">
        <f>D27+2</f>
        <v>45175</v>
      </c>
      <c r="G27" s="516"/>
      <c r="H27" s="517"/>
      <c r="I27" s="518"/>
      <c r="J27" s="519"/>
      <c r="K27" s="519"/>
      <c r="L27" s="343"/>
      <c r="M27" s="519"/>
      <c r="N27" s="534"/>
    </row>
    <row r="28" spans="1:15" ht="15">
      <c r="A28" s="498" t="str">
        <f>'Persian Gulf via SIN'!A29</f>
        <v>WAN FU DA</v>
      </c>
      <c r="B28" s="499" t="str">
        <f>'Persian Gulf via SIN'!B29</f>
        <v>198S</v>
      </c>
      <c r="C28" s="507"/>
      <c r="D28" s="508">
        <f>D24+7</f>
        <v>45229</v>
      </c>
      <c r="E28" s="509" t="s">
        <v>24</v>
      </c>
      <c r="F28" s="509">
        <f>F24+7</f>
        <v>45231</v>
      </c>
      <c r="G28" s="334"/>
      <c r="H28" s="342"/>
      <c r="I28" s="267"/>
      <c r="J28" s="267"/>
      <c r="K28" s="267"/>
      <c r="L28" s="535"/>
      <c r="M28" s="267"/>
      <c r="N28" s="535"/>
      <c r="O28" s="536"/>
    </row>
    <row r="29" spans="1:15" ht="15">
      <c r="A29" s="547"/>
      <c r="B29" s="548"/>
      <c r="C29" s="549"/>
      <c r="D29" s="550"/>
      <c r="E29" s="551"/>
      <c r="F29" s="551"/>
      <c r="G29" s="341"/>
      <c r="H29" s="342"/>
      <c r="I29" s="553"/>
      <c r="J29" s="553"/>
      <c r="K29" s="553"/>
      <c r="L29" s="343"/>
      <c r="M29" s="553"/>
      <c r="N29" s="343"/>
    </row>
    <row r="30" spans="1:15" ht="15">
      <c r="A30" s="521"/>
      <c r="B30" s="522"/>
      <c r="C30" s="50"/>
      <c r="D30" s="51"/>
      <c r="E30" s="52"/>
      <c r="F30" s="51"/>
      <c r="G30" s="530"/>
      <c r="H30" s="531"/>
      <c r="I30" s="532"/>
      <c r="J30" s="53"/>
      <c r="K30" s="53"/>
      <c r="L30" s="54"/>
      <c r="M30" s="55"/>
    </row>
    <row r="31" spans="1:15">
      <c r="H31" s="48"/>
      <c r="L31" s="66"/>
      <c r="M31" s="66"/>
      <c r="N31" s="67" t="s">
        <v>25</v>
      </c>
    </row>
    <row r="32" spans="1:15" ht="15">
      <c r="A32" s="73" t="s">
        <v>26</v>
      </c>
      <c r="B32" s="73"/>
      <c r="C32" s="68"/>
      <c r="D32" s="68"/>
      <c r="E32" s="71"/>
      <c r="F32" s="71"/>
      <c r="G32" s="120"/>
      <c r="H32" s="74"/>
      <c r="I32" s="56"/>
      <c r="J32" s="75"/>
      <c r="K32" s="75"/>
    </row>
    <row r="33" spans="1:11" ht="15">
      <c r="A33" s="57" t="s">
        <v>89</v>
      </c>
      <c r="B33" s="76"/>
      <c r="C33" s="77"/>
      <c r="D33" s="77"/>
      <c r="E33" s="78"/>
      <c r="F33" s="78"/>
      <c r="G33" s="79"/>
      <c r="H33" s="283"/>
      <c r="I33" s="80"/>
      <c r="J33" s="75"/>
      <c r="K33" s="75"/>
    </row>
    <row r="34" spans="1:11" ht="15">
      <c r="A34" s="58" t="s">
        <v>27</v>
      </c>
      <c r="B34" s="81"/>
      <c r="C34" s="82"/>
      <c r="D34" s="82"/>
      <c r="E34" s="82"/>
      <c r="F34" s="82"/>
      <c r="G34" s="120"/>
      <c r="H34" s="74"/>
      <c r="I34" s="74"/>
      <c r="J34" s="75"/>
      <c r="K34" s="75"/>
    </row>
    <row r="35" spans="1:11" ht="15">
      <c r="A35" s="59" t="s">
        <v>28</v>
      </c>
      <c r="B35" s="72"/>
      <c r="C35" s="83"/>
      <c r="D35" s="83"/>
      <c r="E35" s="83"/>
      <c r="F35" s="83"/>
      <c r="G35" s="120"/>
      <c r="H35" s="74"/>
      <c r="I35" s="74"/>
      <c r="J35" s="75"/>
      <c r="K35" s="75"/>
    </row>
    <row r="36" spans="1:11" ht="15">
      <c r="A36" s="84"/>
      <c r="B36" s="85"/>
      <c r="C36" s="85"/>
      <c r="D36" s="86"/>
      <c r="E36" s="78"/>
      <c r="F36" s="78"/>
      <c r="G36" s="87"/>
      <c r="H36" s="284"/>
      <c r="I36" s="74"/>
      <c r="J36" s="75"/>
      <c r="K36" s="75"/>
    </row>
    <row r="37" spans="1:11" ht="15">
      <c r="A37" s="47" t="s">
        <v>69</v>
      </c>
      <c r="B37" s="88"/>
      <c r="C37" s="89"/>
      <c r="D37" s="89"/>
      <c r="E37" s="90"/>
      <c r="F37" s="91"/>
      <c r="G37" s="70"/>
      <c r="H37" s="285"/>
      <c r="I37" s="80"/>
      <c r="J37" s="75"/>
      <c r="K37" s="75"/>
    </row>
    <row r="38" spans="1:11" ht="15">
      <c r="A38" s="47" t="s">
        <v>70</v>
      </c>
      <c r="B38" s="92"/>
      <c r="C38" s="93"/>
      <c r="D38" s="93"/>
      <c r="E38" s="94"/>
      <c r="F38" s="95"/>
      <c r="G38" s="79"/>
      <c r="H38" s="283"/>
      <c r="I38" s="74"/>
      <c r="J38" s="75"/>
      <c r="K38" s="75"/>
    </row>
  </sheetData>
  <mergeCells count="8">
    <mergeCell ref="B2:N2"/>
    <mergeCell ref="B3:N3"/>
    <mergeCell ref="B4:N4"/>
    <mergeCell ref="G8:H8"/>
    <mergeCell ref="A7:B8"/>
    <mergeCell ref="C7:E7"/>
    <mergeCell ref="G7:H7"/>
    <mergeCell ref="J7:N7"/>
  </mergeCells>
  <hyperlinks>
    <hyperlink ref="A6" location="MENU!A1" display="BACK TO MENU" xr:uid="{00000000-0004-0000-0200-000000000000}"/>
  </hyperlinks>
  <printOptions horizontalCentered="1" verticalCentered="1"/>
  <pageMargins left="0.56999999999999995" right="0.22" top="0" bottom="0" header="0" footer="0"/>
  <pageSetup paperSize="9" scale="65" orientation="landscape" horizontalDpi="204" verticalDpi="196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8"/>
  <sheetViews>
    <sheetView showGridLines="0" zoomScale="70" zoomScaleNormal="70" workbookViewId="0">
      <selection activeCell="R23" sqref="R23"/>
    </sheetView>
  </sheetViews>
  <sheetFormatPr defaultColWidth="8" defaultRowHeight="14.25"/>
  <cols>
    <col min="1" max="1" width="20.125" style="119" customWidth="1"/>
    <col min="2" max="2" width="9.75" style="145" bestFit="1" customWidth="1"/>
    <col min="3" max="3" width="9.625" style="145" customWidth="1"/>
    <col min="4" max="4" width="8.5" style="185" customWidth="1"/>
    <col min="5" max="5" width="6.625" style="185" customWidth="1"/>
    <col min="6" max="6" width="9.75" style="185" customWidth="1"/>
    <col min="7" max="7" width="21.125" style="71" bestFit="1" customWidth="1"/>
    <col min="8" max="8" width="13.125" style="71" customWidth="1"/>
    <col min="9" max="9" width="10.625" style="136" bestFit="1" customWidth="1"/>
    <col min="10" max="10" width="15.625" style="136" customWidth="1"/>
    <col min="11" max="14" width="15.625" style="71" customWidth="1"/>
    <col min="15" max="15" width="8.125" style="71" customWidth="1"/>
    <col min="16" max="16" width="5" style="71" customWidth="1"/>
    <col min="17" max="17" width="6.75" style="71" customWidth="1"/>
    <col min="18" max="16384" width="8" style="71"/>
  </cols>
  <sheetData>
    <row r="1" spans="1:17" ht="18">
      <c r="A1" s="179"/>
      <c r="B1" s="619" t="s">
        <v>0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179"/>
    </row>
    <row r="2" spans="1:17" ht="18">
      <c r="A2" s="180"/>
      <c r="B2" s="620" t="s">
        <v>47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180"/>
    </row>
    <row r="3" spans="1:17" ht="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7" ht="1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7" ht="15">
      <c r="A5" s="135"/>
      <c r="B5" s="128"/>
      <c r="C5" s="128"/>
      <c r="D5" s="129"/>
      <c r="E5" s="129"/>
      <c r="F5" s="129"/>
      <c r="G5" s="132"/>
      <c r="H5" s="132"/>
      <c r="I5" s="133"/>
      <c r="J5" s="133"/>
      <c r="K5" s="134"/>
    </row>
    <row r="6" spans="1:17" ht="15">
      <c r="A6" s="164" t="s">
        <v>10</v>
      </c>
      <c r="B6" s="128"/>
      <c r="C6" s="128"/>
      <c r="D6" s="129"/>
      <c r="E6" s="129"/>
      <c r="F6" s="129"/>
      <c r="M6" s="137"/>
      <c r="N6" s="138"/>
    </row>
    <row r="7" spans="1:17" ht="15">
      <c r="A7" s="608" t="s">
        <v>31</v>
      </c>
      <c r="B7" s="615"/>
      <c r="C7" s="612" t="s">
        <v>32</v>
      </c>
      <c r="D7" s="613"/>
      <c r="E7" s="614"/>
      <c r="F7" s="219" t="s">
        <v>12</v>
      </c>
      <c r="G7" s="608" t="s">
        <v>13</v>
      </c>
      <c r="H7" s="615"/>
      <c r="I7" s="202" t="s">
        <v>86</v>
      </c>
      <c r="J7" s="624" t="s">
        <v>12</v>
      </c>
      <c r="K7" s="624"/>
      <c r="L7" s="624"/>
      <c r="M7" s="624"/>
      <c r="N7" s="625"/>
    </row>
    <row r="8" spans="1:17" ht="30">
      <c r="A8" s="610"/>
      <c r="B8" s="621"/>
      <c r="C8" s="217" t="s">
        <v>14</v>
      </c>
      <c r="D8" s="218" t="s">
        <v>15</v>
      </c>
      <c r="E8" s="216"/>
      <c r="F8" s="220" t="s">
        <v>16</v>
      </c>
      <c r="G8" s="622" t="s">
        <v>17</v>
      </c>
      <c r="H8" s="623"/>
      <c r="I8" s="201" t="s">
        <v>12</v>
      </c>
      <c r="J8" s="203" t="s">
        <v>48</v>
      </c>
      <c r="K8" s="207" t="s">
        <v>49</v>
      </c>
      <c r="L8" s="211" t="s">
        <v>50</v>
      </c>
      <c r="M8" s="210" t="s">
        <v>51</v>
      </c>
      <c r="N8" s="210" t="s">
        <v>52</v>
      </c>
    </row>
    <row r="9" spans="1:17" ht="15.75">
      <c r="A9" s="398"/>
      <c r="B9" s="408"/>
      <c r="C9" s="409"/>
      <c r="D9" s="412"/>
      <c r="E9" s="362" t="s">
        <v>85</v>
      </c>
      <c r="F9" s="365">
        <f>C9+2</f>
        <v>2</v>
      </c>
      <c r="G9" s="529" t="s">
        <v>134</v>
      </c>
      <c r="H9" s="424" t="s">
        <v>150</v>
      </c>
      <c r="I9" s="199">
        <v>45205</v>
      </c>
      <c r="J9" s="204">
        <f>I9+12</f>
        <v>45217</v>
      </c>
      <c r="K9" s="204">
        <f>I9+14</f>
        <v>45219</v>
      </c>
      <c r="L9" s="208" t="s">
        <v>42</v>
      </c>
      <c r="M9" s="204">
        <f>I9+17</f>
        <v>45222</v>
      </c>
      <c r="N9" s="204">
        <f>I9+20</f>
        <v>45225</v>
      </c>
      <c r="O9" s="197" t="s">
        <v>78</v>
      </c>
      <c r="P9" s="247"/>
      <c r="Q9" s="247"/>
    </row>
    <row r="10" spans="1:17" ht="15.75">
      <c r="A10" s="361" t="str">
        <f>'Persian Gulf via SIN'!A11</f>
        <v>CAPE FAWLEY</v>
      </c>
      <c r="B10" s="381" t="str">
        <f>'Persian Gulf via SIN'!B11</f>
        <v>107S</v>
      </c>
      <c r="C10" s="410"/>
      <c r="D10" s="415">
        <f>'Persian Gulf via SIN'!C11</f>
        <v>45200</v>
      </c>
      <c r="E10" s="363" t="s">
        <v>23</v>
      </c>
      <c r="F10" s="326">
        <f t="shared" ref="F10:F15" si="0">D10+2</f>
        <v>45202</v>
      </c>
      <c r="G10" s="425" t="s">
        <v>131</v>
      </c>
      <c r="H10" s="426" t="s">
        <v>152</v>
      </c>
      <c r="I10" s="305">
        <v>45205</v>
      </c>
      <c r="J10" s="306"/>
      <c r="K10" s="306"/>
      <c r="L10" s="307">
        <f>I10+7</f>
        <v>45212</v>
      </c>
      <c r="M10" s="306"/>
      <c r="N10" s="306"/>
      <c r="O10" s="308" t="s">
        <v>91</v>
      </c>
      <c r="P10" s="247"/>
      <c r="Q10" s="247"/>
    </row>
    <row r="11" spans="1:17" ht="15.75">
      <c r="A11" s="556">
        <f>'Persian Gulf via SIN'!A12</f>
        <v>0</v>
      </c>
      <c r="B11" s="557">
        <f>'Persian Gulf via SIN'!B12</f>
        <v>0</v>
      </c>
      <c r="C11" s="558"/>
      <c r="D11" s="559">
        <f>'Persian Gulf via SIN'!C12</f>
        <v>45145</v>
      </c>
      <c r="E11" s="564" t="s">
        <v>24</v>
      </c>
      <c r="F11" s="574">
        <f t="shared" si="0"/>
        <v>45147</v>
      </c>
      <c r="G11" s="427" t="s">
        <v>198</v>
      </c>
      <c r="H11" s="428" t="s">
        <v>199</v>
      </c>
      <c r="I11" s="200">
        <v>45205</v>
      </c>
      <c r="J11" s="205">
        <f>I11+16</f>
        <v>45221</v>
      </c>
      <c r="K11" s="205">
        <f>I11+13</f>
        <v>45218</v>
      </c>
      <c r="L11" s="212" t="s">
        <v>42</v>
      </c>
      <c r="M11" s="205">
        <f>I11+11</f>
        <v>45216</v>
      </c>
      <c r="N11" s="194" t="s">
        <v>42</v>
      </c>
      <c r="O11" s="139" t="s">
        <v>76</v>
      </c>
      <c r="P11" s="247"/>
      <c r="Q11" s="247"/>
    </row>
    <row r="12" spans="1:17" ht="15">
      <c r="A12" s="490" t="str">
        <f>'Persian Gulf via SIN'!A13</f>
        <v>WAN FU DA</v>
      </c>
      <c r="B12" s="491" t="str">
        <f>'Persian Gulf via SIN'!B13</f>
        <v>196S</v>
      </c>
      <c r="C12" s="492"/>
      <c r="D12" s="493">
        <f>'Persian Gulf via SIN'!C13</f>
        <v>45201</v>
      </c>
      <c r="E12" s="497" t="s">
        <v>24</v>
      </c>
      <c r="F12" s="497">
        <f>D12+2</f>
        <v>45203</v>
      </c>
      <c r="G12" s="429" t="s">
        <v>203</v>
      </c>
      <c r="H12" s="430" t="s">
        <v>204</v>
      </c>
      <c r="I12" s="265">
        <v>45209</v>
      </c>
      <c r="J12" s="194" t="s">
        <v>42</v>
      </c>
      <c r="K12" s="206">
        <f>I12+16</f>
        <v>45225</v>
      </c>
      <c r="L12" s="209">
        <f>I12+9</f>
        <v>45218</v>
      </c>
      <c r="M12" s="206">
        <f>I12+19</f>
        <v>45228</v>
      </c>
      <c r="N12" s="206">
        <f>I12+22</f>
        <v>45231</v>
      </c>
      <c r="O12" s="366" t="s">
        <v>77</v>
      </c>
      <c r="P12" s="248"/>
      <c r="Q12" s="248"/>
    </row>
    <row r="13" spans="1:17" ht="15">
      <c r="A13" s="398"/>
      <c r="B13" s="399"/>
      <c r="C13" s="414"/>
      <c r="D13" s="362"/>
      <c r="E13" s="362" t="s">
        <v>85</v>
      </c>
      <c r="F13" s="355">
        <f>C13+2</f>
        <v>2</v>
      </c>
      <c r="G13" s="431" t="s">
        <v>191</v>
      </c>
      <c r="H13" s="432" t="s">
        <v>118</v>
      </c>
      <c r="I13" s="199">
        <f>I9+7</f>
        <v>45212</v>
      </c>
      <c r="J13" s="204">
        <f>I13+12</f>
        <v>45224</v>
      </c>
      <c r="K13" s="204">
        <f>I13+14</f>
        <v>45226</v>
      </c>
      <c r="L13" s="208" t="s">
        <v>42</v>
      </c>
      <c r="M13" s="204">
        <f>I13+17</f>
        <v>45229</v>
      </c>
      <c r="N13" s="204">
        <f>I13+20</f>
        <v>45232</v>
      </c>
      <c r="O13" s="139"/>
      <c r="P13" s="119"/>
      <c r="Q13" s="140"/>
    </row>
    <row r="14" spans="1:17" ht="15">
      <c r="A14" s="361" t="str">
        <f>'Persian Gulf via SIN'!A15</f>
        <v>SAN LORENZO</v>
      </c>
      <c r="B14" s="543" t="str">
        <f>'Persian Gulf via SIN'!B15</f>
        <v>242S</v>
      </c>
      <c r="C14" s="413"/>
      <c r="D14" s="393">
        <f>D10+7</f>
        <v>45207</v>
      </c>
      <c r="E14" s="363" t="s">
        <v>23</v>
      </c>
      <c r="F14" s="327">
        <f t="shared" si="0"/>
        <v>45209</v>
      </c>
      <c r="G14" s="433" t="s">
        <v>140</v>
      </c>
      <c r="H14" s="426" t="s">
        <v>151</v>
      </c>
      <c r="I14" s="305">
        <f>I10+7</f>
        <v>45212</v>
      </c>
      <c r="J14" s="306"/>
      <c r="K14" s="306"/>
      <c r="L14" s="307">
        <f>I14+7</f>
        <v>45219</v>
      </c>
      <c r="M14" s="306"/>
      <c r="N14" s="306"/>
      <c r="O14" s="139"/>
      <c r="P14" s="119"/>
      <c r="Q14" s="140"/>
    </row>
    <row r="15" spans="1:17" ht="15">
      <c r="A15" s="556">
        <f>'Persian Gulf via SIN'!A16</f>
        <v>0</v>
      </c>
      <c r="B15" s="562">
        <f>'Persian Gulf via SIN'!B16</f>
        <v>0</v>
      </c>
      <c r="C15" s="563"/>
      <c r="D15" s="564">
        <f>D11+7</f>
        <v>45152</v>
      </c>
      <c r="E15" s="564" t="s">
        <v>24</v>
      </c>
      <c r="F15" s="573">
        <f t="shared" si="0"/>
        <v>45154</v>
      </c>
      <c r="G15" s="434" t="s">
        <v>153</v>
      </c>
      <c r="H15" s="428" t="s">
        <v>200</v>
      </c>
      <c r="I15" s="200">
        <f>I11+7</f>
        <v>45212</v>
      </c>
      <c r="J15" s="205">
        <f>I15+16</f>
        <v>45228</v>
      </c>
      <c r="K15" s="205">
        <f>I15+13</f>
        <v>45225</v>
      </c>
      <c r="L15" s="212" t="s">
        <v>42</v>
      </c>
      <c r="M15" s="205">
        <f>I15+11</f>
        <v>45223</v>
      </c>
      <c r="N15" s="194" t="s">
        <v>42</v>
      </c>
      <c r="O15" s="141"/>
      <c r="P15" s="119"/>
      <c r="Q15" s="140"/>
    </row>
    <row r="16" spans="1:17" ht="14.1" customHeight="1">
      <c r="A16" s="498" t="str">
        <f>'Persian Gulf via SIN'!A17</f>
        <v>SINAR SUNDA</v>
      </c>
      <c r="B16" s="499" t="str">
        <f>'Persian Gulf via SIN'!B17</f>
        <v>150S</v>
      </c>
      <c r="C16" s="496"/>
      <c r="D16" s="493">
        <f>D12+7</f>
        <v>45208</v>
      </c>
      <c r="E16" s="497" t="s">
        <v>24</v>
      </c>
      <c r="F16" s="495">
        <f>F12+7</f>
        <v>45210</v>
      </c>
      <c r="G16" s="435" t="s">
        <v>155</v>
      </c>
      <c r="H16" s="421" t="s">
        <v>205</v>
      </c>
      <c r="I16" s="265">
        <f>I12+7</f>
        <v>45216</v>
      </c>
      <c r="J16" s="194" t="s">
        <v>42</v>
      </c>
      <c r="K16" s="206">
        <f>I16+16</f>
        <v>45232</v>
      </c>
      <c r="L16" s="209">
        <f>I16+9</f>
        <v>45225</v>
      </c>
      <c r="M16" s="206">
        <f>I16+19</f>
        <v>45235</v>
      </c>
      <c r="N16" s="206">
        <f>I16+22</f>
        <v>45238</v>
      </c>
      <c r="P16" s="119"/>
      <c r="Q16" s="140"/>
    </row>
    <row r="17" spans="1:17" ht="15">
      <c r="A17" s="398"/>
      <c r="B17" s="399"/>
      <c r="C17" s="395"/>
      <c r="D17" s="356"/>
      <c r="E17" s="365" t="s">
        <v>85</v>
      </c>
      <c r="F17" s="385">
        <f>C17+2</f>
        <v>2</v>
      </c>
      <c r="G17" s="431" t="s">
        <v>133</v>
      </c>
      <c r="H17" s="432" t="s">
        <v>192</v>
      </c>
      <c r="I17" s="436">
        <f t="shared" ref="I17:I20" si="1">I13+7</f>
        <v>45219</v>
      </c>
      <c r="J17" s="358">
        <f>I17+12</f>
        <v>45231</v>
      </c>
      <c r="K17" s="358">
        <f>I17+14</f>
        <v>45233</v>
      </c>
      <c r="L17" s="358"/>
      <c r="M17" s="358">
        <f>I17+17</f>
        <v>45236</v>
      </c>
      <c r="N17" s="359">
        <f>I17+20</f>
        <v>45239</v>
      </c>
      <c r="P17" s="49"/>
      <c r="Q17" s="140"/>
    </row>
    <row r="18" spans="1:17" ht="15">
      <c r="A18" s="361" t="str">
        <f>'Persian Gulf via SIN'!A19</f>
        <v>CAPE FAWLEY</v>
      </c>
      <c r="B18" s="381" t="str">
        <f>'Persian Gulf via SIN'!B19</f>
        <v>108S</v>
      </c>
      <c r="C18" s="396"/>
      <c r="D18" s="325">
        <f>D14+7</f>
        <v>45214</v>
      </c>
      <c r="E18" s="363" t="s">
        <v>23</v>
      </c>
      <c r="F18" s="384">
        <f t="shared" ref="F18:F19" si="2">D18+2</f>
        <v>45216</v>
      </c>
      <c r="G18" s="433" t="s">
        <v>131</v>
      </c>
      <c r="H18" s="426" t="s">
        <v>195</v>
      </c>
      <c r="I18" s="305">
        <f>I14+7</f>
        <v>45219</v>
      </c>
      <c r="J18" s="304"/>
      <c r="K18" s="304"/>
      <c r="L18" s="306">
        <f>I18+7</f>
        <v>45226</v>
      </c>
      <c r="M18" s="304"/>
      <c r="N18" s="357"/>
      <c r="P18" s="49"/>
      <c r="Q18" s="140"/>
    </row>
    <row r="19" spans="1:17" ht="15">
      <c r="A19" s="556">
        <f>'Persian Gulf via SIN'!A20</f>
        <v>0</v>
      </c>
      <c r="B19" s="557">
        <f>'Persian Gulf via SIN'!B20</f>
        <v>0</v>
      </c>
      <c r="C19" s="566"/>
      <c r="D19" s="567">
        <f>D15+7</f>
        <v>45159</v>
      </c>
      <c r="E19" s="564" t="s">
        <v>24</v>
      </c>
      <c r="F19" s="575">
        <f t="shared" si="2"/>
        <v>45161</v>
      </c>
      <c r="G19" s="427" t="s">
        <v>143</v>
      </c>
      <c r="H19" s="428" t="s">
        <v>126</v>
      </c>
      <c r="I19" s="200">
        <f t="shared" si="1"/>
        <v>45219</v>
      </c>
      <c r="J19" s="205">
        <f>I19+16</f>
        <v>45235</v>
      </c>
      <c r="K19" s="205">
        <f>I19+13</f>
        <v>45232</v>
      </c>
      <c r="L19" s="194" t="s">
        <v>42</v>
      </c>
      <c r="M19" s="205">
        <f>I19+11</f>
        <v>45230</v>
      </c>
      <c r="N19" s="351" t="s">
        <v>42</v>
      </c>
      <c r="O19" s="141"/>
      <c r="P19" s="49"/>
    </row>
    <row r="20" spans="1:17" ht="15">
      <c r="A20" s="498" t="str">
        <f>'Persian Gulf via SIN'!A21</f>
        <v>WAN FU DA</v>
      </c>
      <c r="B20" s="499" t="str">
        <f>'Persian Gulf via SIN'!B21</f>
        <v>197S</v>
      </c>
      <c r="C20" s="505"/>
      <c r="D20" s="510">
        <f>D16+7</f>
        <v>45215</v>
      </c>
      <c r="E20" s="509" t="s">
        <v>24</v>
      </c>
      <c r="F20" s="506">
        <f>F16+7</f>
        <v>45217</v>
      </c>
      <c r="G20" s="435" t="s">
        <v>156</v>
      </c>
      <c r="H20" s="421" t="s">
        <v>206</v>
      </c>
      <c r="I20" s="265">
        <f t="shared" si="1"/>
        <v>45223</v>
      </c>
      <c r="J20" s="194" t="s">
        <v>42</v>
      </c>
      <c r="K20" s="206">
        <f>I20+16</f>
        <v>45239</v>
      </c>
      <c r="L20" s="206">
        <f>I20+9</f>
        <v>45232</v>
      </c>
      <c r="M20" s="206">
        <f>I20+19</f>
        <v>45242</v>
      </c>
      <c r="N20" s="525">
        <f>I20+22</f>
        <v>45245</v>
      </c>
      <c r="O20" s="142"/>
      <c r="P20" s="49"/>
    </row>
    <row r="21" spans="1:17" ht="15">
      <c r="A21" s="527"/>
      <c r="B21" s="538"/>
      <c r="C21" s="528"/>
      <c r="D21" s="539"/>
      <c r="E21" s="386"/>
      <c r="F21" s="189"/>
      <c r="G21" s="431" t="s">
        <v>116</v>
      </c>
      <c r="H21" s="424" t="s">
        <v>193</v>
      </c>
      <c r="I21" s="199">
        <f>I17+7</f>
        <v>45226</v>
      </c>
      <c r="J21" s="204">
        <f>I21+12</f>
        <v>45238</v>
      </c>
      <c r="K21" s="204">
        <f>I21+14</f>
        <v>45240</v>
      </c>
      <c r="L21" s="208" t="s">
        <v>42</v>
      </c>
      <c r="M21" s="204">
        <f>I21+17</f>
        <v>45243</v>
      </c>
      <c r="N21" s="204">
        <f>I21+20</f>
        <v>45246</v>
      </c>
      <c r="O21" s="139"/>
      <c r="P21" s="49"/>
    </row>
    <row r="22" spans="1:17" ht="15">
      <c r="A22" s="394"/>
      <c r="B22" s="411"/>
      <c r="C22" s="397"/>
      <c r="D22" s="502"/>
      <c r="E22" s="414" t="s">
        <v>85</v>
      </c>
      <c r="F22" s="309"/>
      <c r="G22" s="425" t="s">
        <v>140</v>
      </c>
      <c r="H22" s="426" t="s">
        <v>196</v>
      </c>
      <c r="I22" s="305">
        <f>I18+7</f>
        <v>45226</v>
      </c>
      <c r="J22" s="304"/>
      <c r="K22" s="304"/>
      <c r="L22" s="307">
        <f>I22+7</f>
        <v>45233</v>
      </c>
      <c r="M22" s="304"/>
      <c r="N22" s="304"/>
      <c r="O22" s="139"/>
      <c r="P22" s="49"/>
    </row>
    <row r="23" spans="1:17" ht="15">
      <c r="A23" s="361" t="str">
        <f>'Persian Gulf via SIN'!A23</f>
        <v>SAN LORENZO</v>
      </c>
      <c r="B23" s="381" t="str">
        <f>'Persian Gulf via SIN'!B23</f>
        <v>243S</v>
      </c>
      <c r="C23" s="396"/>
      <c r="D23" s="325">
        <f>D18+7</f>
        <v>45221</v>
      </c>
      <c r="E23" s="363" t="s">
        <v>23</v>
      </c>
      <c r="F23" s="364">
        <f>D23+2</f>
        <v>45223</v>
      </c>
      <c r="G23" s="437" t="s">
        <v>119</v>
      </c>
      <c r="H23" s="428" t="s">
        <v>201</v>
      </c>
      <c r="I23" s="200">
        <f>I19+7</f>
        <v>45226</v>
      </c>
      <c r="J23" s="205">
        <f>I23+16</f>
        <v>45242</v>
      </c>
      <c r="K23" s="205">
        <f>I23+13</f>
        <v>45239</v>
      </c>
      <c r="L23" s="253" t="s">
        <v>42</v>
      </c>
      <c r="M23" s="205">
        <f>I23+11</f>
        <v>45237</v>
      </c>
      <c r="N23" s="194" t="s">
        <v>42</v>
      </c>
      <c r="O23" s="141"/>
      <c r="P23" s="49"/>
    </row>
    <row r="24" spans="1:17" ht="15">
      <c r="A24" s="569">
        <f>'Persian Gulf via SIN'!A24</f>
        <v>0</v>
      </c>
      <c r="B24" s="570">
        <f>'Persian Gulf via SIN'!B24</f>
        <v>0</v>
      </c>
      <c r="C24" s="571"/>
      <c r="D24" s="567">
        <f>D19+7</f>
        <v>45166</v>
      </c>
      <c r="E24" s="564" t="s">
        <v>24</v>
      </c>
      <c r="F24" s="576">
        <f>D24+2</f>
        <v>45168</v>
      </c>
      <c r="G24" s="526" t="s">
        <v>142</v>
      </c>
      <c r="H24" s="421" t="s">
        <v>154</v>
      </c>
      <c r="I24" s="265">
        <f>I20+7</f>
        <v>45230</v>
      </c>
      <c r="J24" s="194" t="s">
        <v>42</v>
      </c>
      <c r="K24" s="206">
        <f>I24+16</f>
        <v>45246</v>
      </c>
      <c r="L24" s="524">
        <f>I24+9</f>
        <v>45239</v>
      </c>
      <c r="M24" s="206">
        <f>I24+19</f>
        <v>45249</v>
      </c>
      <c r="N24" s="206">
        <f>I24+22</f>
        <v>45252</v>
      </c>
      <c r="O24" s="142"/>
      <c r="P24" s="49"/>
    </row>
    <row r="25" spans="1:17" ht="15">
      <c r="A25" s="498" t="str">
        <f>'Persian Gulf via SIN'!A25</f>
        <v>SINAR SUNDA</v>
      </c>
      <c r="B25" s="499" t="str">
        <f>'Persian Gulf via SIN'!B25</f>
        <v>151S</v>
      </c>
      <c r="C25" s="507"/>
      <c r="D25" s="508">
        <f>D20+7</f>
        <v>45222</v>
      </c>
      <c r="E25" s="509" t="s">
        <v>24</v>
      </c>
      <c r="F25" s="509">
        <f>D25+2</f>
        <v>45224</v>
      </c>
      <c r="G25" s="540"/>
      <c r="H25" s="430"/>
      <c r="I25" s="541"/>
      <c r="J25" s="195"/>
      <c r="K25" s="260"/>
      <c r="L25" s="260"/>
      <c r="M25" s="260"/>
      <c r="N25" s="260"/>
      <c r="O25" s="142"/>
      <c r="P25" s="49"/>
    </row>
    <row r="26" spans="1:17" ht="15">
      <c r="A26" s="398"/>
      <c r="B26" s="399"/>
      <c r="C26" s="395"/>
      <c r="D26" s="577"/>
      <c r="E26" s="365" t="s">
        <v>85</v>
      </c>
      <c r="F26" s="528">
        <f>C26+2</f>
        <v>2</v>
      </c>
      <c r="G26" s="431" t="s">
        <v>139</v>
      </c>
      <c r="H26" s="432" t="s">
        <v>194</v>
      </c>
      <c r="I26" s="436">
        <f>I21+7</f>
        <v>45233</v>
      </c>
      <c r="J26" s="358">
        <f>I26+12</f>
        <v>45245</v>
      </c>
      <c r="K26" s="358">
        <f>I26+14</f>
        <v>45247</v>
      </c>
      <c r="L26" s="358"/>
      <c r="M26" s="358">
        <f>I26+17</f>
        <v>45250</v>
      </c>
      <c r="N26" s="359">
        <f>I26+20</f>
        <v>45253</v>
      </c>
      <c r="P26" s="49"/>
      <c r="Q26" s="140"/>
    </row>
    <row r="27" spans="1:17" ht="15">
      <c r="A27" s="361" t="str">
        <f>'Persian Gulf via SIN'!A27</f>
        <v>CAPE FAWLEY</v>
      </c>
      <c r="B27" s="381" t="str">
        <f>'Persian Gulf via SIN'!B27</f>
        <v>109S</v>
      </c>
      <c r="C27" s="396"/>
      <c r="D27" s="325">
        <f>D23+7</f>
        <v>45228</v>
      </c>
      <c r="E27" s="363" t="s">
        <v>23</v>
      </c>
      <c r="F27" s="384">
        <f t="shared" ref="F27:F28" si="3">D27+2</f>
        <v>45230</v>
      </c>
      <c r="G27" s="433" t="s">
        <v>131</v>
      </c>
      <c r="H27" s="426" t="s">
        <v>197</v>
      </c>
      <c r="I27" s="305">
        <f>I22+7</f>
        <v>45233</v>
      </c>
      <c r="J27" s="304"/>
      <c r="K27" s="304"/>
      <c r="L27" s="306">
        <f>I27+7</f>
        <v>45240</v>
      </c>
      <c r="M27" s="304"/>
      <c r="N27" s="357"/>
      <c r="P27" s="49"/>
      <c r="Q27" s="140"/>
    </row>
    <row r="28" spans="1:17" ht="15">
      <c r="A28" s="556">
        <f>'Persian Gulf via SIN'!A28</f>
        <v>0</v>
      </c>
      <c r="B28" s="557">
        <f>'Persian Gulf via SIN'!B28</f>
        <v>0</v>
      </c>
      <c r="C28" s="566"/>
      <c r="D28" s="567">
        <f>D24+7</f>
        <v>45173</v>
      </c>
      <c r="E28" s="564" t="s">
        <v>24</v>
      </c>
      <c r="F28" s="575">
        <f t="shared" si="3"/>
        <v>45175</v>
      </c>
      <c r="G28" s="427" t="s">
        <v>141</v>
      </c>
      <c r="H28" s="428" t="s">
        <v>202</v>
      </c>
      <c r="I28" s="200">
        <f>I23+7</f>
        <v>45233</v>
      </c>
      <c r="J28" s="205">
        <f>I28+16</f>
        <v>45249</v>
      </c>
      <c r="K28" s="205">
        <f>I28+13</f>
        <v>45246</v>
      </c>
      <c r="L28" s="194" t="s">
        <v>42</v>
      </c>
      <c r="M28" s="205">
        <f>I28+11</f>
        <v>45244</v>
      </c>
      <c r="N28" s="351" t="s">
        <v>42</v>
      </c>
      <c r="O28" s="141"/>
      <c r="P28" s="49"/>
    </row>
    <row r="29" spans="1:17" ht="15">
      <c r="A29" s="498" t="str">
        <f>'Persian Gulf via SIN'!A29</f>
        <v>WAN FU DA</v>
      </c>
      <c r="B29" s="499" t="str">
        <f>'Persian Gulf via SIN'!B29</f>
        <v>198S</v>
      </c>
      <c r="C29" s="578"/>
      <c r="D29" s="510">
        <f>D25+7</f>
        <v>45229</v>
      </c>
      <c r="E29" s="509" t="s">
        <v>24</v>
      </c>
      <c r="F29" s="579">
        <f>F25+7</f>
        <v>45231</v>
      </c>
      <c r="G29" s="580" t="s">
        <v>157</v>
      </c>
      <c r="H29" s="430" t="s">
        <v>207</v>
      </c>
      <c r="I29" s="581">
        <f>I24+7</f>
        <v>45237</v>
      </c>
      <c r="J29" s="195" t="s">
        <v>42</v>
      </c>
      <c r="K29" s="260">
        <f>I29+16</f>
        <v>45253</v>
      </c>
      <c r="L29" s="260">
        <f>I29+9</f>
        <v>45246</v>
      </c>
      <c r="M29" s="260">
        <f>I29+19</f>
        <v>45256</v>
      </c>
      <c r="N29" s="582">
        <f>I29+22</f>
        <v>45259</v>
      </c>
      <c r="O29" s="142"/>
      <c r="P29" s="49"/>
    </row>
    <row r="30" spans="1:17" ht="15">
      <c r="A30" s="143"/>
      <c r="B30" s="69"/>
      <c r="C30" s="144"/>
      <c r="D30" s="143"/>
      <c r="E30" s="143"/>
      <c r="F30" s="143"/>
      <c r="G30" s="96"/>
      <c r="H30" s="96"/>
      <c r="I30" s="71"/>
      <c r="J30" s="71"/>
      <c r="N30" s="67" t="s">
        <v>25</v>
      </c>
      <c r="O30" s="111"/>
    </row>
    <row r="31" spans="1:17" ht="15">
      <c r="A31" s="73" t="s">
        <v>26</v>
      </c>
      <c r="B31" s="73"/>
      <c r="C31" s="119"/>
      <c r="E31" s="136"/>
      <c r="F31" s="136"/>
      <c r="G31" s="74"/>
      <c r="H31" s="74"/>
      <c r="I31" s="74"/>
      <c r="J31" s="74"/>
      <c r="K31" s="75"/>
      <c r="N31" s="111"/>
      <c r="O31" s="111"/>
    </row>
    <row r="32" spans="1:17" ht="15">
      <c r="A32" s="57" t="s">
        <v>89</v>
      </c>
      <c r="B32" s="73"/>
      <c r="C32" s="119"/>
      <c r="E32" s="136"/>
      <c r="F32" s="136"/>
      <c r="G32" s="74"/>
      <c r="H32" s="74"/>
      <c r="I32" s="74"/>
      <c r="J32" s="74"/>
      <c r="K32" s="75"/>
      <c r="N32" s="111"/>
      <c r="O32" s="111"/>
    </row>
    <row r="33" spans="1:15" ht="15">
      <c r="A33" s="58" t="s">
        <v>27</v>
      </c>
      <c r="B33" s="76"/>
      <c r="C33" s="121"/>
      <c r="D33" s="190"/>
      <c r="E33" s="183"/>
      <c r="F33" s="183"/>
      <c r="G33" s="79"/>
      <c r="H33" s="79"/>
      <c r="I33" s="80"/>
      <c r="J33" s="80"/>
      <c r="K33" s="75"/>
      <c r="N33" s="111"/>
      <c r="O33" s="111"/>
    </row>
    <row r="34" spans="1:15" ht="14.25" customHeight="1">
      <c r="A34" s="59" t="s">
        <v>28</v>
      </c>
      <c r="B34" s="123"/>
      <c r="C34" s="123"/>
      <c r="D34" s="191"/>
      <c r="E34" s="183"/>
      <c r="F34" s="183"/>
      <c r="G34" s="87"/>
      <c r="H34" s="87"/>
      <c r="I34" s="74"/>
      <c r="J34" s="74"/>
      <c r="K34" s="75"/>
      <c r="N34" s="111"/>
      <c r="O34" s="111"/>
    </row>
    <row r="35" spans="1:15" ht="15">
      <c r="A35" s="84"/>
      <c r="B35" s="85"/>
      <c r="C35" s="85"/>
      <c r="D35" s="86"/>
      <c r="E35" s="186"/>
      <c r="F35" s="183"/>
      <c r="G35" s="87"/>
      <c r="H35" s="87"/>
      <c r="I35" s="74"/>
      <c r="J35" s="74"/>
      <c r="K35" s="75"/>
      <c r="N35" s="111"/>
    </row>
    <row r="36" spans="1:15" ht="15">
      <c r="A36" s="47" t="s">
        <v>69</v>
      </c>
      <c r="B36" s="88"/>
      <c r="C36" s="88"/>
      <c r="D36" s="192"/>
      <c r="E36" s="187"/>
      <c r="F36" s="184"/>
      <c r="G36" s="70"/>
      <c r="H36" s="70"/>
      <c r="I36" s="80"/>
      <c r="J36" s="80"/>
      <c r="K36" s="75"/>
      <c r="N36" s="111"/>
    </row>
    <row r="37" spans="1:15" ht="15">
      <c r="A37" s="47" t="s">
        <v>70</v>
      </c>
      <c r="B37" s="92"/>
      <c r="C37" s="125"/>
      <c r="D37" s="193"/>
      <c r="E37" s="188"/>
      <c r="F37" s="95"/>
      <c r="G37" s="79"/>
      <c r="H37" s="79"/>
      <c r="I37" s="74"/>
      <c r="J37" s="74"/>
      <c r="K37" s="75"/>
      <c r="N37" s="111"/>
    </row>
    <row r="38" spans="1:15">
      <c r="A38" s="96"/>
      <c r="B38" s="96"/>
      <c r="C38" s="96"/>
      <c r="D38" s="111"/>
      <c r="E38" s="111"/>
      <c r="F38" s="111"/>
      <c r="G38" s="96"/>
      <c r="H38" s="96"/>
      <c r="I38" s="111"/>
      <c r="J38" s="111"/>
      <c r="K38" s="126"/>
      <c r="L38" s="111"/>
      <c r="M38" s="111"/>
      <c r="N38" s="111"/>
    </row>
  </sheetData>
  <mergeCells count="7">
    <mergeCell ref="B1:N1"/>
    <mergeCell ref="B2:N2"/>
    <mergeCell ref="A7:B8"/>
    <mergeCell ref="G8:H8"/>
    <mergeCell ref="C7:E7"/>
    <mergeCell ref="G7:H7"/>
    <mergeCell ref="J7:N7"/>
  </mergeCells>
  <hyperlinks>
    <hyperlink ref="A6" location="MENU!A1" display="BACK TO MENU" xr:uid="{00000000-0004-0000-0300-000000000000}"/>
  </hyperlinks>
  <pageMargins left="1.2" right="0.7" top="0.75" bottom="0.75" header="0.3" footer="0.3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37"/>
  <sheetViews>
    <sheetView showGridLines="0" topLeftCell="A3" zoomScale="70" zoomScaleNormal="70" workbookViewId="0">
      <selection activeCell="I27" sqref="I27"/>
    </sheetView>
  </sheetViews>
  <sheetFormatPr defaultColWidth="8" defaultRowHeight="14.25"/>
  <cols>
    <col min="1" max="1" width="20.25" style="151" customWidth="1"/>
    <col min="2" max="2" width="9.5" style="160" customWidth="1"/>
    <col min="3" max="3" width="12.625" style="160" bestFit="1" customWidth="1"/>
    <col min="4" max="4" width="9.125" style="161" customWidth="1"/>
    <col min="5" max="5" width="5.625" style="161" customWidth="1"/>
    <col min="6" max="6" width="8.625" style="161" customWidth="1"/>
    <col min="7" max="7" width="19.125" style="75" customWidth="1"/>
    <col min="8" max="8" width="9.5" style="151" customWidth="1"/>
    <col min="9" max="9" width="8.625" style="154" customWidth="1"/>
    <col min="10" max="10" width="12.625" style="75" customWidth="1"/>
    <col min="11" max="11" width="13.25" style="154" customWidth="1"/>
    <col min="12" max="12" width="15.125" style="154" customWidth="1"/>
    <col min="13" max="13" width="14.625" style="75" customWidth="1"/>
    <col min="14" max="14" width="13" style="75" customWidth="1"/>
    <col min="15" max="15" width="4.625" style="151" bestFit="1" customWidth="1"/>
    <col min="16" max="16384" width="8" style="75"/>
  </cols>
  <sheetData>
    <row r="1" spans="1:20" ht="18">
      <c r="A1" s="173"/>
      <c r="B1" s="603" t="s">
        <v>0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173"/>
    </row>
    <row r="2" spans="1:20" ht="18">
      <c r="A2" s="173"/>
      <c r="B2" s="626" t="s">
        <v>58</v>
      </c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173"/>
    </row>
    <row r="3" spans="1:20" ht="15">
      <c r="A3" s="147"/>
      <c r="B3" s="148"/>
      <c r="C3" s="148"/>
      <c r="D3" s="149"/>
      <c r="E3" s="149"/>
      <c r="F3" s="149"/>
      <c r="G3" s="150"/>
      <c r="H3" s="274"/>
      <c r="I3" s="150"/>
      <c r="K3" s="150"/>
      <c r="L3" s="150"/>
    </row>
    <row r="4" spans="1:20" ht="15">
      <c r="B4" s="148"/>
      <c r="C4" s="148"/>
      <c r="D4" s="629"/>
      <c r="E4" s="629"/>
      <c r="F4" s="629"/>
      <c r="G4" s="629"/>
      <c r="H4" s="629"/>
      <c r="I4" s="629"/>
      <c r="J4" s="629"/>
      <c r="K4" s="629"/>
      <c r="L4" s="152"/>
    </row>
    <row r="5" spans="1:20" ht="21.75" customHeight="1">
      <c r="A5" s="75"/>
      <c r="B5" s="148"/>
      <c r="C5" s="148"/>
      <c r="D5" s="153"/>
      <c r="E5" s="153"/>
      <c r="F5" s="153"/>
      <c r="M5" s="155"/>
      <c r="N5" s="156"/>
    </row>
    <row r="6" spans="1:20" ht="21.75" customHeight="1">
      <c r="A6" s="165" t="s">
        <v>10</v>
      </c>
      <c r="B6" s="148"/>
      <c r="C6" s="148"/>
      <c r="D6" s="153"/>
      <c r="E6" s="153"/>
      <c r="F6" s="153"/>
      <c r="M6" s="155"/>
      <c r="N6" s="156"/>
    </row>
    <row r="7" spans="1:20" ht="29.25" customHeight="1">
      <c r="A7" s="608" t="s">
        <v>31</v>
      </c>
      <c r="B7" s="615"/>
      <c r="C7" s="612" t="s">
        <v>32</v>
      </c>
      <c r="D7" s="613"/>
      <c r="E7" s="614"/>
      <c r="F7" s="219" t="s">
        <v>12</v>
      </c>
      <c r="G7" s="627" t="s">
        <v>13</v>
      </c>
      <c r="H7" s="628"/>
      <c r="I7" s="251" t="s">
        <v>86</v>
      </c>
      <c r="J7" s="627" t="s">
        <v>12</v>
      </c>
      <c r="K7" s="628"/>
      <c r="L7" s="628"/>
      <c r="M7" s="628"/>
      <c r="N7" s="630"/>
    </row>
    <row r="8" spans="1:20" ht="30">
      <c r="A8" s="610"/>
      <c r="B8" s="621"/>
      <c r="C8" s="217" t="s">
        <v>14</v>
      </c>
      <c r="D8" s="218" t="s">
        <v>15</v>
      </c>
      <c r="E8" s="216"/>
      <c r="F8" s="220" t="s">
        <v>16</v>
      </c>
      <c r="G8" s="627" t="s">
        <v>17</v>
      </c>
      <c r="H8" s="628"/>
      <c r="I8" s="231" t="s">
        <v>12</v>
      </c>
      <c r="J8" s="239" t="s">
        <v>59</v>
      </c>
      <c r="K8" s="238" t="s">
        <v>60</v>
      </c>
      <c r="L8" s="239" t="s">
        <v>61</v>
      </c>
      <c r="M8" s="239" t="s">
        <v>62</v>
      </c>
      <c r="N8" s="241" t="s">
        <v>63</v>
      </c>
    </row>
    <row r="9" spans="1:20" ht="15" customHeight="1">
      <c r="A9" s="398"/>
      <c r="B9" s="408"/>
      <c r="C9" s="409"/>
      <c r="D9" s="412"/>
      <c r="E9" s="362" t="s">
        <v>85</v>
      </c>
      <c r="F9" s="354">
        <f>C9+2</f>
        <v>2</v>
      </c>
      <c r="G9" s="271"/>
      <c r="H9" s="277"/>
      <c r="I9" s="232"/>
      <c r="J9" s="232"/>
      <c r="K9" s="235"/>
      <c r="L9" s="232"/>
      <c r="M9" s="232"/>
      <c r="N9" s="242"/>
      <c r="O9" s="229"/>
    </row>
    <row r="10" spans="1:20" ht="15" customHeight="1">
      <c r="A10" s="361" t="str">
        <f>'Persian Gulf via SIN'!A11</f>
        <v>CAPE FAWLEY</v>
      </c>
      <c r="B10" s="381" t="str">
        <f>'Persian Gulf via SIN'!B11</f>
        <v>107S</v>
      </c>
      <c r="C10" s="410"/>
      <c r="D10" s="415">
        <f>'Persian Gulf via SIN'!C11</f>
        <v>45200</v>
      </c>
      <c r="E10" s="363" t="s">
        <v>23</v>
      </c>
      <c r="F10" s="382">
        <f t="shared" ref="F10:F15" si="0">D10+2</f>
        <v>45202</v>
      </c>
      <c r="G10" s="272" t="s">
        <v>208</v>
      </c>
      <c r="H10" s="275" t="s">
        <v>209</v>
      </c>
      <c r="I10" s="233">
        <v>45207</v>
      </c>
      <c r="J10" s="233">
        <f>I10+15</f>
        <v>45222</v>
      </c>
      <c r="K10" s="236">
        <f>I10+19</f>
        <v>45226</v>
      </c>
      <c r="L10" s="233">
        <f>I10+20</f>
        <v>45227</v>
      </c>
      <c r="M10" s="233">
        <f>I10+22</f>
        <v>45229</v>
      </c>
      <c r="N10" s="243">
        <f>I10+23</f>
        <v>45230</v>
      </c>
      <c r="O10" s="229" t="s">
        <v>79</v>
      </c>
      <c r="P10" s="247"/>
      <c r="Q10" s="247"/>
      <c r="S10" s="247"/>
      <c r="T10" s="247"/>
    </row>
    <row r="11" spans="1:20" ht="15" customHeight="1">
      <c r="A11" s="556">
        <f>'Persian Gulf via SIN'!A12</f>
        <v>0</v>
      </c>
      <c r="B11" s="557">
        <f>'Persian Gulf via SIN'!B12</f>
        <v>0</v>
      </c>
      <c r="C11" s="558"/>
      <c r="D11" s="559">
        <f>'Persian Gulf via SIN'!C12</f>
        <v>45145</v>
      </c>
      <c r="E11" s="564" t="s">
        <v>24</v>
      </c>
      <c r="F11" s="572">
        <f t="shared" si="0"/>
        <v>45147</v>
      </c>
      <c r="G11" s="291"/>
      <c r="H11" s="275"/>
      <c r="I11" s="233"/>
      <c r="J11" s="233"/>
      <c r="K11" s="236"/>
      <c r="L11" s="233"/>
      <c r="M11" s="233"/>
      <c r="N11" s="243"/>
      <c r="O11" s="229"/>
      <c r="P11" s="247"/>
      <c r="Q11" s="247"/>
      <c r="S11" s="247"/>
      <c r="T11" s="247"/>
    </row>
    <row r="12" spans="1:20" ht="15" customHeight="1">
      <c r="A12" s="490" t="str">
        <f>'Persian Gulf via SIN'!A13</f>
        <v>WAN FU DA</v>
      </c>
      <c r="B12" s="491" t="str">
        <f>'Persian Gulf via SIN'!B13</f>
        <v>196S</v>
      </c>
      <c r="C12" s="492"/>
      <c r="D12" s="493">
        <f>'Persian Gulf via SIN'!C13</f>
        <v>45201</v>
      </c>
      <c r="E12" s="497" t="s">
        <v>24</v>
      </c>
      <c r="F12" s="495">
        <f>D12+2</f>
        <v>45203</v>
      </c>
      <c r="G12" s="273"/>
      <c r="H12" s="276"/>
      <c r="I12" s="234"/>
      <c r="J12" s="240"/>
      <c r="K12" s="237"/>
      <c r="L12" s="234"/>
      <c r="M12" s="240"/>
      <c r="N12" s="244"/>
      <c r="O12" s="229"/>
    </row>
    <row r="13" spans="1:20" ht="15" customHeight="1">
      <c r="A13" s="398"/>
      <c r="B13" s="399"/>
      <c r="C13" s="414"/>
      <c r="D13" s="362"/>
      <c r="E13" s="362" t="s">
        <v>85</v>
      </c>
      <c r="F13" s="355">
        <f>C13+2</f>
        <v>2</v>
      </c>
      <c r="G13" s="271"/>
      <c r="H13" s="277"/>
      <c r="I13" s="232"/>
      <c r="J13" s="232"/>
      <c r="K13" s="235"/>
      <c r="L13" s="232"/>
      <c r="M13" s="232"/>
      <c r="N13" s="242"/>
      <c r="O13" s="229"/>
    </row>
    <row r="14" spans="1:20" ht="15" customHeight="1">
      <c r="A14" s="361" t="str">
        <f>'Persian Gulf via SIN'!A15</f>
        <v>SAN LORENZO</v>
      </c>
      <c r="B14" s="543" t="str">
        <f>'Persian Gulf via SIN'!B15</f>
        <v>242S</v>
      </c>
      <c r="C14" s="413"/>
      <c r="D14" s="393">
        <f>D10+7</f>
        <v>45207</v>
      </c>
      <c r="E14" s="363" t="s">
        <v>23</v>
      </c>
      <c r="F14" s="327">
        <f t="shared" si="0"/>
        <v>45209</v>
      </c>
      <c r="G14" s="272" t="s">
        <v>210</v>
      </c>
      <c r="H14" s="275" t="s">
        <v>211</v>
      </c>
      <c r="I14" s="233">
        <f>I10+7</f>
        <v>45214</v>
      </c>
      <c r="J14" s="233">
        <f>I14+15</f>
        <v>45229</v>
      </c>
      <c r="K14" s="236">
        <f>I14+19</f>
        <v>45233</v>
      </c>
      <c r="L14" s="233">
        <f>I14+20</f>
        <v>45234</v>
      </c>
      <c r="M14" s="233">
        <f>I14+22</f>
        <v>45236</v>
      </c>
      <c r="N14" s="243">
        <f>I14+23</f>
        <v>45237</v>
      </c>
      <c r="O14" s="229"/>
    </row>
    <row r="15" spans="1:20" ht="15" customHeight="1">
      <c r="A15" s="556">
        <f>'Persian Gulf via SIN'!A16</f>
        <v>0</v>
      </c>
      <c r="B15" s="562">
        <f>'Persian Gulf via SIN'!B16</f>
        <v>0</v>
      </c>
      <c r="C15" s="563"/>
      <c r="D15" s="564">
        <f>D11+7</f>
        <v>45152</v>
      </c>
      <c r="E15" s="564" t="s">
        <v>24</v>
      </c>
      <c r="F15" s="573">
        <f t="shared" si="0"/>
        <v>45154</v>
      </c>
      <c r="G15" s="272"/>
      <c r="H15" s="275"/>
      <c r="I15" s="233"/>
      <c r="J15" s="233"/>
      <c r="K15" s="236"/>
      <c r="L15" s="233"/>
      <c r="M15" s="233"/>
      <c r="N15" s="243"/>
      <c r="O15" s="229"/>
    </row>
    <row r="16" spans="1:20" ht="15" customHeight="1">
      <c r="A16" s="498" t="str">
        <f>'Persian Gulf via SIN'!A17</f>
        <v>SINAR SUNDA</v>
      </c>
      <c r="B16" s="499" t="str">
        <f>'Persian Gulf via SIN'!B17</f>
        <v>150S</v>
      </c>
      <c r="C16" s="496"/>
      <c r="D16" s="493">
        <f>D12+7</f>
        <v>45208</v>
      </c>
      <c r="E16" s="497" t="s">
        <v>24</v>
      </c>
      <c r="F16" s="495">
        <f>F12+7</f>
        <v>45210</v>
      </c>
      <c r="G16" s="273"/>
      <c r="H16" s="276"/>
      <c r="I16" s="234"/>
      <c r="J16" s="240"/>
      <c r="K16" s="237"/>
      <c r="L16" s="234"/>
      <c r="M16" s="240"/>
      <c r="N16" s="244"/>
      <c r="O16" s="229"/>
    </row>
    <row r="17" spans="1:15" ht="15" customHeight="1">
      <c r="A17" s="398"/>
      <c r="B17" s="399"/>
      <c r="C17" s="395"/>
      <c r="D17" s="356"/>
      <c r="E17" s="365" t="s">
        <v>85</v>
      </c>
      <c r="F17" s="385">
        <f>C17+2</f>
        <v>2</v>
      </c>
      <c r="G17" s="271"/>
      <c r="H17" s="277"/>
      <c r="I17" s="232"/>
      <c r="J17" s="232"/>
      <c r="K17" s="232"/>
      <c r="L17" s="232"/>
      <c r="M17" s="232"/>
      <c r="N17" s="232"/>
      <c r="O17" s="229"/>
    </row>
    <row r="18" spans="1:15" ht="15" customHeight="1">
      <c r="A18" s="361" t="str">
        <f>'Persian Gulf via SIN'!A19</f>
        <v>CAPE FAWLEY</v>
      </c>
      <c r="B18" s="381" t="str">
        <f>'Persian Gulf via SIN'!B19</f>
        <v>108S</v>
      </c>
      <c r="C18" s="396"/>
      <c r="D18" s="325">
        <f>D14+7</f>
        <v>45214</v>
      </c>
      <c r="E18" s="363" t="s">
        <v>23</v>
      </c>
      <c r="F18" s="384">
        <f t="shared" ref="F18:F19" si="1">D18+2</f>
        <v>45216</v>
      </c>
      <c r="G18" s="272" t="s">
        <v>135</v>
      </c>
      <c r="H18" s="275" t="s">
        <v>212</v>
      </c>
      <c r="I18" s="233">
        <f>I14+7</f>
        <v>45221</v>
      </c>
      <c r="J18" s="233">
        <f>I18+15</f>
        <v>45236</v>
      </c>
      <c r="K18" s="233">
        <f>I18+19</f>
        <v>45240</v>
      </c>
      <c r="L18" s="233">
        <f>I18+20</f>
        <v>45241</v>
      </c>
      <c r="M18" s="233">
        <f>I18+22</f>
        <v>45243</v>
      </c>
      <c r="N18" s="233">
        <f>I18+23</f>
        <v>45244</v>
      </c>
      <c r="O18" s="229"/>
    </row>
    <row r="19" spans="1:15" ht="15" customHeight="1">
      <c r="A19" s="556">
        <f>'Persian Gulf via SIN'!A20</f>
        <v>0</v>
      </c>
      <c r="B19" s="557">
        <f>'Persian Gulf via SIN'!B20</f>
        <v>0</v>
      </c>
      <c r="C19" s="566"/>
      <c r="D19" s="567">
        <f>D15+7</f>
        <v>45159</v>
      </c>
      <c r="E19" s="564" t="s">
        <v>24</v>
      </c>
      <c r="F19" s="575">
        <f t="shared" si="1"/>
        <v>45161</v>
      </c>
      <c r="G19" s="372"/>
      <c r="H19" s="373"/>
      <c r="I19" s="375"/>
      <c r="J19" s="377"/>
      <c r="K19" s="375"/>
      <c r="L19" s="375"/>
      <c r="M19" s="377"/>
      <c r="N19" s="377"/>
      <c r="O19" s="229"/>
    </row>
    <row r="20" spans="1:15" ht="15" customHeight="1">
      <c r="A20" s="498" t="str">
        <f>'Persian Gulf via SIN'!A21</f>
        <v>WAN FU DA</v>
      </c>
      <c r="B20" s="499" t="str">
        <f>'Persian Gulf via SIN'!B21</f>
        <v>197S</v>
      </c>
      <c r="C20" s="505"/>
      <c r="D20" s="510">
        <f>D16+7</f>
        <v>45215</v>
      </c>
      <c r="E20" s="509" t="s">
        <v>24</v>
      </c>
      <c r="F20" s="506">
        <f>F16+7</f>
        <v>45217</v>
      </c>
      <c r="G20" s="367"/>
      <c r="H20" s="374"/>
      <c r="I20" s="376"/>
      <c r="J20" s="378"/>
      <c r="K20" s="376"/>
      <c r="L20" s="376"/>
      <c r="M20" s="378"/>
      <c r="N20" s="378"/>
      <c r="O20" s="229"/>
    </row>
    <row r="21" spans="1:15" ht="15" customHeight="1">
      <c r="A21" s="398"/>
      <c r="B21" s="408"/>
      <c r="C21" s="395"/>
      <c r="D21" s="503"/>
      <c r="E21" s="362" t="s">
        <v>85</v>
      </c>
      <c r="F21" s="189"/>
      <c r="G21" s="368"/>
      <c r="H21" s="369"/>
      <c r="I21" s="370"/>
      <c r="J21" s="370"/>
      <c r="K21" s="371"/>
      <c r="L21" s="232"/>
      <c r="M21" s="370"/>
      <c r="N21" s="232"/>
      <c r="O21" s="230"/>
    </row>
    <row r="22" spans="1:15" ht="15" customHeight="1">
      <c r="A22" s="361" t="str">
        <f>'Persian Gulf via SIN'!A23</f>
        <v>SAN LORENZO</v>
      </c>
      <c r="B22" s="381" t="str">
        <f>'Persian Gulf via SIN'!B23</f>
        <v>243S</v>
      </c>
      <c r="C22" s="396"/>
      <c r="D22" s="325">
        <f>D18+7</f>
        <v>45221</v>
      </c>
      <c r="E22" s="363" t="s">
        <v>23</v>
      </c>
      <c r="F22" s="384">
        <f>D22+2</f>
        <v>45223</v>
      </c>
      <c r="G22" s="272" t="s">
        <v>146</v>
      </c>
      <c r="H22" s="286" t="s">
        <v>213</v>
      </c>
      <c r="I22" s="233">
        <f>I18+7</f>
        <v>45228</v>
      </c>
      <c r="J22" s="233">
        <f>I22+15</f>
        <v>45243</v>
      </c>
      <c r="K22" s="236">
        <f>I22+19</f>
        <v>45247</v>
      </c>
      <c r="L22" s="233">
        <f>I22+20</f>
        <v>45248</v>
      </c>
      <c r="M22" s="233">
        <f>I22+22</f>
        <v>45250</v>
      </c>
      <c r="N22" s="233">
        <f>I22+23</f>
        <v>45251</v>
      </c>
      <c r="O22" s="229"/>
    </row>
    <row r="23" spans="1:15" ht="15">
      <c r="A23" s="569">
        <f>'Persian Gulf via SIN'!A24</f>
        <v>0</v>
      </c>
      <c r="B23" s="570">
        <f>'Persian Gulf via SIN'!B24</f>
        <v>0</v>
      </c>
      <c r="C23" s="571"/>
      <c r="D23" s="567">
        <f>D19+7</f>
        <v>45166</v>
      </c>
      <c r="E23" s="564" t="s">
        <v>24</v>
      </c>
      <c r="F23" s="575">
        <f>D23+2</f>
        <v>45168</v>
      </c>
      <c r="G23" s="372"/>
      <c r="H23" s="373"/>
      <c r="I23" s="375"/>
      <c r="J23" s="377"/>
      <c r="K23" s="487"/>
      <c r="L23" s="375"/>
      <c r="M23" s="377"/>
      <c r="N23" s="377"/>
    </row>
    <row r="24" spans="1:15" ht="15">
      <c r="A24" s="498" t="str">
        <f>'Persian Gulf via SIN'!A25</f>
        <v>SINAR SUNDA</v>
      </c>
      <c r="B24" s="499" t="str">
        <f>'Persian Gulf via SIN'!B25</f>
        <v>151S</v>
      </c>
      <c r="C24" s="507"/>
      <c r="D24" s="508">
        <f>D20+7</f>
        <v>45222</v>
      </c>
      <c r="E24" s="509" t="s">
        <v>24</v>
      </c>
      <c r="F24" s="509">
        <f>D24+2</f>
        <v>45224</v>
      </c>
      <c r="G24" s="273"/>
      <c r="H24" s="276"/>
      <c r="I24" s="234"/>
      <c r="J24" s="240"/>
      <c r="K24" s="234"/>
      <c r="L24" s="234"/>
      <c r="M24" s="542"/>
      <c r="N24" s="240"/>
    </row>
    <row r="25" spans="1:15" ht="15" customHeight="1">
      <c r="A25" s="398"/>
      <c r="B25" s="408"/>
      <c r="C25" s="395"/>
      <c r="D25" s="503"/>
      <c r="E25" s="362" t="s">
        <v>85</v>
      </c>
      <c r="F25" s="189"/>
      <c r="G25" s="368"/>
      <c r="H25" s="369"/>
      <c r="I25" s="370"/>
      <c r="J25" s="370"/>
      <c r="K25" s="371"/>
      <c r="L25" s="370"/>
      <c r="M25" s="370"/>
      <c r="N25" s="232"/>
      <c r="O25" s="230"/>
    </row>
    <row r="26" spans="1:15" ht="15" customHeight="1">
      <c r="A26" s="361" t="str">
        <f>'Persian Gulf via SIN'!A27</f>
        <v>CAPE FAWLEY</v>
      </c>
      <c r="B26" s="381" t="str">
        <f>'Persian Gulf via SIN'!B27</f>
        <v>109S</v>
      </c>
      <c r="C26" s="396"/>
      <c r="D26" s="325">
        <f>D22+7</f>
        <v>45228</v>
      </c>
      <c r="E26" s="363" t="s">
        <v>23</v>
      </c>
      <c r="F26" s="384">
        <f>D26+2</f>
        <v>45230</v>
      </c>
      <c r="G26" s="272" t="s">
        <v>148</v>
      </c>
      <c r="H26" s="286" t="s">
        <v>214</v>
      </c>
      <c r="I26" s="233">
        <f>I22+7</f>
        <v>45235</v>
      </c>
      <c r="J26" s="233">
        <f>I26+15</f>
        <v>45250</v>
      </c>
      <c r="K26" s="236">
        <f>I26+19</f>
        <v>45254</v>
      </c>
      <c r="L26" s="233">
        <f>I26+20</f>
        <v>45255</v>
      </c>
      <c r="M26" s="233">
        <f>I26+22</f>
        <v>45257</v>
      </c>
      <c r="N26" s="233">
        <f>I26+23</f>
        <v>45258</v>
      </c>
      <c r="O26" s="229"/>
    </row>
    <row r="27" spans="1:15" ht="15">
      <c r="A27" s="569">
        <f>'Persian Gulf via SIN'!A28</f>
        <v>0</v>
      </c>
      <c r="B27" s="570">
        <f>'Persian Gulf via SIN'!B28</f>
        <v>0</v>
      </c>
      <c r="C27" s="571"/>
      <c r="D27" s="567">
        <f>D23+7</f>
        <v>45173</v>
      </c>
      <c r="E27" s="564" t="s">
        <v>24</v>
      </c>
      <c r="F27" s="575">
        <f>D27+2</f>
        <v>45175</v>
      </c>
      <c r="G27" s="372"/>
      <c r="H27" s="373"/>
      <c r="I27" s="375"/>
      <c r="J27" s="377"/>
      <c r="K27" s="487"/>
      <c r="L27" s="375"/>
      <c r="M27" s="377"/>
      <c r="N27" s="377"/>
    </row>
    <row r="28" spans="1:15" ht="15">
      <c r="A28" s="498" t="str">
        <f>'Persian Gulf via SIN'!A29</f>
        <v>WAN FU DA</v>
      </c>
      <c r="B28" s="499" t="str">
        <f>'Persian Gulf via SIN'!B29</f>
        <v>198S</v>
      </c>
      <c r="C28" s="507"/>
      <c r="D28" s="508">
        <f>D24+7</f>
        <v>45229</v>
      </c>
      <c r="E28" s="509" t="s">
        <v>24</v>
      </c>
      <c r="F28" s="509">
        <f>D28+2</f>
        <v>45231</v>
      </c>
      <c r="G28" s="273"/>
      <c r="H28" s="276"/>
      <c r="I28" s="234"/>
      <c r="J28" s="240"/>
      <c r="K28" s="234"/>
      <c r="L28" s="487"/>
      <c r="M28" s="542"/>
      <c r="N28" s="240"/>
    </row>
    <row r="29" spans="1:15" ht="15">
      <c r="A29" s="379"/>
      <c r="B29" s="339"/>
      <c r="C29" s="303"/>
      <c r="D29" s="340"/>
      <c r="E29" s="484"/>
      <c r="F29" s="98"/>
      <c r="G29" s="485"/>
      <c r="H29" s="486"/>
      <c r="I29" s="487"/>
      <c r="J29" s="488"/>
      <c r="K29" s="487"/>
      <c r="L29" s="545"/>
      <c r="M29" s="488"/>
      <c r="N29" s="488"/>
    </row>
    <row r="30" spans="1:15">
      <c r="G30" s="96"/>
      <c r="H30" s="278"/>
      <c r="I30" s="157"/>
      <c r="J30" s="67"/>
      <c r="K30" s="157"/>
      <c r="L30" s="157"/>
      <c r="M30" s="157"/>
      <c r="N30" s="67" t="s">
        <v>25</v>
      </c>
    </row>
    <row r="31" spans="1:15" ht="15">
      <c r="A31" s="73" t="s">
        <v>26</v>
      </c>
      <c r="B31" s="73"/>
      <c r="C31" s="119"/>
      <c r="D31" s="68"/>
      <c r="E31" s="71"/>
      <c r="F31" s="71"/>
      <c r="G31" s="74"/>
      <c r="H31" s="169"/>
      <c r="I31" s="74"/>
      <c r="K31" s="74"/>
      <c r="L31" s="75"/>
      <c r="M31" s="111"/>
    </row>
    <row r="32" spans="1:15" ht="15">
      <c r="A32" s="57" t="s">
        <v>89</v>
      </c>
      <c r="B32" s="73"/>
      <c r="C32" s="119"/>
      <c r="D32" s="68"/>
      <c r="E32" s="71"/>
      <c r="F32" s="71"/>
      <c r="G32" s="74"/>
      <c r="H32" s="169"/>
      <c r="I32" s="74"/>
      <c r="K32" s="74"/>
      <c r="L32" s="75"/>
      <c r="M32" s="111"/>
    </row>
    <row r="33" spans="1:13" ht="15">
      <c r="A33" s="58" t="s">
        <v>27</v>
      </c>
      <c r="B33" s="158"/>
      <c r="C33" s="123"/>
      <c r="D33" s="124"/>
      <c r="E33" s="78"/>
      <c r="F33" s="78"/>
      <c r="G33" s="159"/>
      <c r="H33" s="279"/>
      <c r="I33" s="74"/>
      <c r="K33" s="74"/>
      <c r="L33" s="75"/>
      <c r="M33" s="111"/>
    </row>
    <row r="34" spans="1:13" ht="15">
      <c r="A34" s="59" t="s">
        <v>28</v>
      </c>
      <c r="B34" s="85"/>
      <c r="C34" s="85"/>
      <c r="D34" s="86"/>
      <c r="E34" s="78"/>
      <c r="F34" s="78"/>
      <c r="G34" s="87"/>
      <c r="H34" s="171"/>
      <c r="I34" s="74"/>
      <c r="K34" s="74"/>
      <c r="L34" s="75"/>
      <c r="M34" s="111"/>
    </row>
    <row r="35" spans="1:13" ht="15">
      <c r="A35" s="84"/>
      <c r="B35" s="85"/>
      <c r="C35" s="85"/>
      <c r="D35" s="86"/>
      <c r="E35" s="78"/>
      <c r="F35" s="78"/>
      <c r="G35" s="87"/>
      <c r="H35" s="171"/>
      <c r="I35" s="74"/>
      <c r="K35" s="74"/>
      <c r="L35" s="75"/>
      <c r="M35" s="111"/>
    </row>
    <row r="36" spans="1:13" ht="15">
      <c r="A36" s="47" t="s">
        <v>69</v>
      </c>
      <c r="B36" s="88"/>
      <c r="C36" s="88"/>
      <c r="D36" s="89"/>
      <c r="E36" s="90"/>
      <c r="F36" s="91"/>
      <c r="G36" s="70"/>
      <c r="H36" s="172"/>
      <c r="I36" s="80"/>
      <c r="K36" s="80"/>
      <c r="L36" s="75"/>
      <c r="M36" s="111"/>
    </row>
    <row r="37" spans="1:13" ht="15">
      <c r="A37" s="47" t="s">
        <v>70</v>
      </c>
      <c r="B37" s="92"/>
      <c r="C37" s="125"/>
      <c r="D37" s="93"/>
      <c r="E37" s="94"/>
      <c r="F37" s="95"/>
      <c r="G37" s="79"/>
      <c r="H37" s="170"/>
      <c r="I37" s="74"/>
      <c r="K37" s="74"/>
      <c r="L37" s="75"/>
      <c r="M37" s="111"/>
    </row>
  </sheetData>
  <mergeCells count="8">
    <mergeCell ref="B1:N1"/>
    <mergeCell ref="B2:N2"/>
    <mergeCell ref="G8:H8"/>
    <mergeCell ref="A7:B8"/>
    <mergeCell ref="D4:K4"/>
    <mergeCell ref="C7:E7"/>
    <mergeCell ref="G7:H7"/>
    <mergeCell ref="J7:N7"/>
  </mergeCells>
  <hyperlinks>
    <hyperlink ref="A6" location="MENU!A1" display="BACK TO MENU" xr:uid="{00000000-0004-0000-0500-000000000000}"/>
  </hyperlinks>
  <pageMargins left="0.9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9"/>
  <sheetViews>
    <sheetView showGridLines="0" zoomScale="70" zoomScaleNormal="70" workbookViewId="0">
      <selection activeCell="N19" sqref="N19"/>
    </sheetView>
  </sheetViews>
  <sheetFormatPr defaultColWidth="8" defaultRowHeight="14.25"/>
  <cols>
    <col min="1" max="1" width="17.625" style="96" customWidth="1"/>
    <col min="2" max="2" width="11.125" style="96" customWidth="1"/>
    <col min="3" max="4" width="6.625" style="96" customWidth="1"/>
    <col min="5" max="5" width="5.25" style="96" customWidth="1"/>
    <col min="6" max="6" width="8.75" style="96" customWidth="1"/>
    <col min="7" max="7" width="30.75" style="96" customWidth="1"/>
    <col min="8" max="8" width="11.125" style="111" bestFit="1" customWidth="1"/>
    <col min="9" max="9" width="18.125" style="111" bestFit="1" customWidth="1"/>
    <col min="10" max="10" width="10.5" style="111" customWidth="1"/>
    <col min="11" max="11" width="25.125" style="126" customWidth="1"/>
    <col min="12" max="12" width="6.125" style="111" bestFit="1" customWidth="1"/>
    <col min="13" max="13" width="5" style="111" bestFit="1" customWidth="1"/>
    <col min="14" max="14" width="7.25" style="111" bestFit="1" customWidth="1"/>
    <col min="15" max="15" width="4.625" style="111" bestFit="1" customWidth="1"/>
    <col min="16" max="16" width="3.125" style="111" bestFit="1" customWidth="1"/>
    <col min="17" max="17" width="17" style="96" customWidth="1"/>
    <col min="18" max="16384" width="8" style="96"/>
  </cols>
  <sheetData>
    <row r="1" spans="1:17" ht="18">
      <c r="A1" s="176"/>
      <c r="B1" s="584" t="s">
        <v>0</v>
      </c>
      <c r="C1" s="584"/>
      <c r="D1" s="584"/>
      <c r="E1" s="584"/>
      <c r="F1" s="584"/>
      <c r="G1" s="584"/>
      <c r="H1" s="584"/>
      <c r="I1" s="584"/>
      <c r="J1" s="584"/>
      <c r="K1" s="584"/>
      <c r="L1" s="176"/>
      <c r="M1" s="176"/>
      <c r="N1" s="176"/>
      <c r="O1" s="176"/>
      <c r="P1" s="176"/>
      <c r="Q1" s="104"/>
    </row>
    <row r="2" spans="1:17" ht="15" customHeight="1">
      <c r="A2" s="175"/>
      <c r="B2" s="640" t="s">
        <v>80</v>
      </c>
      <c r="C2" s="640"/>
      <c r="D2" s="640"/>
      <c r="E2" s="640"/>
      <c r="F2" s="640"/>
      <c r="G2" s="640"/>
      <c r="H2" s="640"/>
      <c r="I2" s="640"/>
      <c r="J2" s="640"/>
      <c r="K2" s="640"/>
      <c r="L2" s="175"/>
      <c r="M2" s="175"/>
      <c r="N2" s="175"/>
      <c r="O2" s="175"/>
      <c r="P2" s="175"/>
      <c r="Q2" s="104"/>
    </row>
    <row r="3" spans="1:17" ht="15">
      <c r="A3" s="177"/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105"/>
    </row>
    <row r="4" spans="1:17" ht="15">
      <c r="A4" s="178"/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105"/>
    </row>
    <row r="5" spans="1:17" ht="18" customHeight="1">
      <c r="H5" s="96"/>
      <c r="I5" s="96"/>
      <c r="J5" s="96"/>
      <c r="K5" s="96"/>
      <c r="L5" s="96"/>
      <c r="M5" s="96"/>
      <c r="N5" s="96"/>
      <c r="O5" s="96"/>
      <c r="P5" s="106"/>
    </row>
    <row r="6" spans="1:17" ht="15">
      <c r="A6" s="163" t="s">
        <v>10</v>
      </c>
      <c r="B6" s="107"/>
      <c r="C6" s="107"/>
      <c r="D6" s="107"/>
      <c r="E6" s="107"/>
      <c r="F6" s="107"/>
      <c r="G6" s="107"/>
      <c r="H6" s="108"/>
      <c r="I6" s="109"/>
      <c r="J6" s="109"/>
      <c r="K6" s="110"/>
      <c r="L6" s="109"/>
      <c r="M6" s="109"/>
      <c r="O6" s="112"/>
      <c r="P6" s="250"/>
    </row>
    <row r="7" spans="1:17" ht="31.15" customHeight="1">
      <c r="A7" s="643" t="s">
        <v>130</v>
      </c>
      <c r="B7" s="644"/>
      <c r="C7" s="631" t="s">
        <v>32</v>
      </c>
      <c r="D7" s="631"/>
      <c r="E7" s="631"/>
      <c r="F7" s="292" t="s">
        <v>12</v>
      </c>
      <c r="G7" s="591" t="s">
        <v>13</v>
      </c>
      <c r="H7" s="649"/>
      <c r="I7" s="252" t="s">
        <v>43</v>
      </c>
      <c r="J7" s="649" t="s">
        <v>44</v>
      </c>
      <c r="K7" s="592"/>
      <c r="L7" s="118"/>
      <c r="M7" s="118"/>
      <c r="N7" s="118"/>
      <c r="O7" s="118"/>
      <c r="P7" s="118"/>
      <c r="Q7" s="102"/>
    </row>
    <row r="8" spans="1:17" ht="15" customHeight="1">
      <c r="A8" s="645"/>
      <c r="B8" s="646"/>
      <c r="C8" s="632" t="s">
        <v>15</v>
      </c>
      <c r="D8" s="633"/>
      <c r="E8" s="634"/>
      <c r="F8" s="597" t="s">
        <v>45</v>
      </c>
      <c r="G8" s="593" t="s">
        <v>33</v>
      </c>
      <c r="H8" s="597"/>
      <c r="I8" s="651" t="s">
        <v>12</v>
      </c>
      <c r="J8" s="214" t="s">
        <v>35</v>
      </c>
      <c r="K8" s="652" t="s">
        <v>46</v>
      </c>
      <c r="L8" s="641"/>
      <c r="M8" s="103"/>
      <c r="N8" s="103"/>
      <c r="O8" s="103"/>
      <c r="P8" s="103"/>
      <c r="Q8" s="102"/>
    </row>
    <row r="9" spans="1:17" ht="15">
      <c r="A9" s="645"/>
      <c r="B9" s="646"/>
      <c r="C9" s="635"/>
      <c r="D9" s="636"/>
      <c r="E9" s="637"/>
      <c r="F9" s="597"/>
      <c r="G9" s="595"/>
      <c r="H9" s="650"/>
      <c r="I9" s="651"/>
      <c r="J9" s="215" t="s">
        <v>40</v>
      </c>
      <c r="K9" s="653"/>
      <c r="L9" s="642"/>
      <c r="M9" s="103"/>
      <c r="N9" s="103"/>
      <c r="O9" s="103"/>
      <c r="P9" s="103"/>
      <c r="Q9" s="102"/>
    </row>
    <row r="10" spans="1:17" ht="15.75">
      <c r="A10" s="472" t="s">
        <v>215</v>
      </c>
      <c r="B10" s="472" t="s">
        <v>216</v>
      </c>
      <c r="C10" s="638">
        <v>44838</v>
      </c>
      <c r="D10" s="639"/>
      <c r="E10" s="473" t="s">
        <v>23</v>
      </c>
      <c r="F10" s="473">
        <f>C10+4</f>
        <v>44842</v>
      </c>
      <c r="G10" s="474" t="s">
        <v>220</v>
      </c>
      <c r="H10" s="475" t="s">
        <v>221</v>
      </c>
      <c r="I10" s="476">
        <v>45209</v>
      </c>
      <c r="J10" s="476">
        <f>I10+8</f>
        <v>45217</v>
      </c>
      <c r="K10" s="476">
        <f>I10+11</f>
        <v>45220</v>
      </c>
      <c r="L10" s="477" t="s">
        <v>88</v>
      </c>
      <c r="M10" s="478"/>
      <c r="N10" s="402"/>
      <c r="O10" s="478"/>
      <c r="P10" s="479"/>
      <c r="Q10" s="480"/>
    </row>
    <row r="11" spans="1:17" ht="15">
      <c r="A11" s="472" t="s">
        <v>217</v>
      </c>
      <c r="B11" s="472" t="s">
        <v>218</v>
      </c>
      <c r="C11" s="638">
        <f>C10+7</f>
        <v>44845</v>
      </c>
      <c r="D11" s="639"/>
      <c r="E11" s="473" t="s">
        <v>23</v>
      </c>
      <c r="F11" s="473">
        <f>F10+7</f>
        <v>44849</v>
      </c>
      <c r="G11" s="474" t="s">
        <v>222</v>
      </c>
      <c r="H11" s="475" t="s">
        <v>223</v>
      </c>
      <c r="I11" s="481">
        <v>45221</v>
      </c>
      <c r="J11" s="481">
        <f>I11+8</f>
        <v>45229</v>
      </c>
      <c r="K11" s="481">
        <f>I11+11</f>
        <v>45232</v>
      </c>
      <c r="L11" s="482"/>
      <c r="M11" s="402"/>
      <c r="N11" s="402"/>
      <c r="O11" s="402"/>
      <c r="P11" s="479"/>
      <c r="Q11" s="480"/>
    </row>
    <row r="12" spans="1:17" ht="13.15" customHeight="1">
      <c r="A12" s="472" t="s">
        <v>215</v>
      </c>
      <c r="B12" s="555" t="s">
        <v>219</v>
      </c>
      <c r="C12" s="638">
        <f>C11+7</f>
        <v>44852</v>
      </c>
      <c r="D12" s="639"/>
      <c r="E12" s="473" t="s">
        <v>23</v>
      </c>
      <c r="F12" s="473">
        <f>F11+7</f>
        <v>44856</v>
      </c>
      <c r="G12" s="474" t="s">
        <v>224</v>
      </c>
      <c r="H12" s="546" t="s">
        <v>225</v>
      </c>
      <c r="I12" s="481">
        <v>45235</v>
      </c>
      <c r="J12" s="481">
        <f>I12+8</f>
        <v>45243</v>
      </c>
      <c r="K12" s="481">
        <f>I12+11</f>
        <v>45246</v>
      </c>
      <c r="L12" s="483"/>
      <c r="M12" s="402"/>
      <c r="N12" s="402"/>
      <c r="O12" s="402"/>
      <c r="P12" s="479"/>
      <c r="Q12" s="480"/>
    </row>
    <row r="13" spans="1:17" ht="15">
      <c r="A13" s="472" t="s">
        <v>217</v>
      </c>
      <c r="B13" s="472" t="s">
        <v>149</v>
      </c>
      <c r="C13" s="638">
        <f>C12+7</f>
        <v>44859</v>
      </c>
      <c r="D13" s="639"/>
      <c r="E13" s="473" t="s">
        <v>23</v>
      </c>
      <c r="F13" s="473">
        <f>F12+7</f>
        <v>44863</v>
      </c>
      <c r="G13" s="474" t="s">
        <v>90</v>
      </c>
      <c r="H13" s="546"/>
      <c r="I13" s="481">
        <v>45249</v>
      </c>
      <c r="J13" s="481">
        <f>I13+8</f>
        <v>45257</v>
      </c>
      <c r="K13" s="481">
        <f>I13+11</f>
        <v>45260</v>
      </c>
      <c r="L13" s="483"/>
      <c r="M13" s="402"/>
      <c r="N13" s="402"/>
      <c r="O13" s="402"/>
      <c r="P13" s="479"/>
      <c r="Q13" s="102"/>
    </row>
    <row r="14" spans="1:17">
      <c r="C14" s="119"/>
      <c r="D14" s="68"/>
      <c r="E14" s="71"/>
      <c r="F14" s="71"/>
      <c r="G14" s="74"/>
      <c r="H14" s="169"/>
      <c r="I14" s="74"/>
      <c r="J14" s="48"/>
      <c r="K14" s="67" t="s">
        <v>25</v>
      </c>
      <c r="L14" s="48"/>
      <c r="M14" s="48"/>
      <c r="N14" s="48"/>
      <c r="O14" s="48"/>
      <c r="P14" s="48"/>
    </row>
    <row r="15" spans="1:17" ht="15">
      <c r="A15" s="73" t="s">
        <v>26</v>
      </c>
      <c r="B15" s="72"/>
      <c r="C15" s="72"/>
      <c r="D15" s="83"/>
      <c r="E15" s="83"/>
      <c r="F15" s="83"/>
      <c r="G15" s="74"/>
      <c r="H15" s="169"/>
      <c r="I15" s="74"/>
      <c r="J15" s="48"/>
      <c r="K15" s="75"/>
      <c r="L15" s="48"/>
      <c r="M15" s="48"/>
      <c r="N15" s="48"/>
      <c r="O15" s="48"/>
      <c r="P15" s="48"/>
    </row>
    <row r="16" spans="1:17" ht="15">
      <c r="A16" s="228" t="s">
        <v>27</v>
      </c>
      <c r="B16" s="123"/>
      <c r="C16" s="123"/>
      <c r="D16" s="124"/>
      <c r="E16" s="78"/>
      <c r="F16" s="78"/>
      <c r="G16" s="87"/>
      <c r="H16" s="171"/>
      <c r="I16" s="74"/>
      <c r="J16" s="48"/>
      <c r="K16" s="75"/>
      <c r="L16" s="48"/>
      <c r="M16" s="48"/>
      <c r="N16" s="48"/>
      <c r="O16" s="48"/>
      <c r="P16" s="48"/>
    </row>
    <row r="17" spans="1:16" ht="15">
      <c r="A17" s="246"/>
      <c r="B17" s="123"/>
      <c r="C17" s="123"/>
      <c r="D17" s="124"/>
      <c r="E17" s="78"/>
      <c r="F17" s="78"/>
      <c r="G17" s="87"/>
      <c r="H17" s="171"/>
      <c r="I17" s="74"/>
      <c r="J17" s="48"/>
      <c r="K17" s="75"/>
      <c r="L17" s="48"/>
      <c r="M17" s="48"/>
      <c r="N17" s="48"/>
      <c r="O17" s="48"/>
      <c r="P17" s="48"/>
    </row>
    <row r="18" spans="1:16" ht="15">
      <c r="A18" s="47" t="s">
        <v>69</v>
      </c>
      <c r="B18" s="88"/>
      <c r="C18" s="88"/>
      <c r="D18" s="89"/>
      <c r="E18" s="90"/>
      <c r="F18" s="91"/>
      <c r="G18" s="70"/>
      <c r="H18" s="172"/>
      <c r="I18" s="80"/>
      <c r="J18" s="48"/>
      <c r="K18" s="75"/>
      <c r="L18" s="48"/>
      <c r="M18" s="48"/>
      <c r="N18" s="48"/>
      <c r="O18" s="48"/>
      <c r="P18" s="48"/>
    </row>
    <row r="19" spans="1:16" ht="15">
      <c r="A19" s="47" t="s">
        <v>70</v>
      </c>
      <c r="B19" s="92"/>
      <c r="C19" s="125"/>
      <c r="D19" s="93"/>
      <c r="E19" s="94"/>
      <c r="F19" s="95"/>
      <c r="G19" s="79"/>
      <c r="H19" s="170"/>
      <c r="I19" s="74"/>
      <c r="J19" s="48"/>
      <c r="K19" s="75"/>
      <c r="L19" s="48"/>
      <c r="M19" s="48"/>
      <c r="N19" s="48"/>
      <c r="O19" s="48"/>
      <c r="P19" s="48"/>
    </row>
  </sheetData>
  <mergeCells count="18">
    <mergeCell ref="C13:D13"/>
    <mergeCell ref="L8:L9"/>
    <mergeCell ref="C10:D10"/>
    <mergeCell ref="C11:D11"/>
    <mergeCell ref="A7:B9"/>
    <mergeCell ref="G7:H7"/>
    <mergeCell ref="J7:K7"/>
    <mergeCell ref="F8:F9"/>
    <mergeCell ref="G8:H9"/>
    <mergeCell ref="I8:I9"/>
    <mergeCell ref="K8:K9"/>
    <mergeCell ref="C7:E7"/>
    <mergeCell ref="C8:E9"/>
    <mergeCell ref="C12:D12"/>
    <mergeCell ref="B1:K1"/>
    <mergeCell ref="B2:K2"/>
    <mergeCell ref="B3:P3"/>
    <mergeCell ref="B4:P4"/>
  </mergeCells>
  <hyperlinks>
    <hyperlink ref="A6" location="MENU!A1" display="BACK TO MENU" xr:uid="{00000000-0004-0000-0600-000000000000}"/>
  </hyperlinks>
  <printOptions horizontalCentered="1"/>
  <pageMargins left="0.21" right="0" top="0.54" bottom="0" header="0.3" footer="0"/>
  <pageSetup paperSize="9" scale="56" orientation="landscape" horizontalDpi="204" verticalDpi="196" r:id="rId1"/>
  <headerFooter alignWithMargins="0">
    <oddHeader>&amp;R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0"/>
  <sheetViews>
    <sheetView zoomScale="55" zoomScaleNormal="55" workbookViewId="0">
      <selection activeCell="H29" sqref="H29"/>
    </sheetView>
  </sheetViews>
  <sheetFormatPr defaultColWidth="8" defaultRowHeight="14.25"/>
  <cols>
    <col min="1" max="1" width="39.5" style="151" customWidth="1"/>
    <col min="2" max="4" width="10.625" style="160" customWidth="1"/>
    <col min="5" max="5" width="35" style="160" bestFit="1" customWidth="1"/>
    <col min="6" max="6" width="31.75" style="160" bestFit="1" customWidth="1"/>
    <col min="7" max="7" width="9.75" style="160" customWidth="1"/>
    <col min="8" max="8" width="39.75" style="161" bestFit="1" customWidth="1"/>
    <col min="9" max="9" width="17.625" style="161" bestFit="1" customWidth="1"/>
    <col min="10" max="10" width="20.125" style="161" customWidth="1"/>
    <col min="11" max="11" width="19.125" style="75" customWidth="1"/>
    <col min="12" max="12" width="13.25" style="154" customWidth="1"/>
    <col min="13" max="13" width="15.125" style="154" customWidth="1"/>
    <col min="14" max="14" width="14.625" style="75" customWidth="1"/>
    <col min="15" max="15" width="4.625" style="151" bestFit="1" customWidth="1"/>
    <col min="16" max="16384" width="8" style="75"/>
  </cols>
  <sheetData>
    <row r="1" spans="1:15" ht="18">
      <c r="A1" s="173"/>
      <c r="B1" s="603" t="s">
        <v>0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173"/>
    </row>
    <row r="2" spans="1:15" ht="18">
      <c r="A2" s="173"/>
      <c r="B2" s="626" t="s">
        <v>92</v>
      </c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173"/>
    </row>
    <row r="3" spans="1:15" ht="18">
      <c r="A3" s="147"/>
      <c r="B3" s="148"/>
      <c r="C3" s="148"/>
      <c r="D3" s="148"/>
      <c r="E3" s="148"/>
      <c r="F3" s="148"/>
      <c r="G3" s="148"/>
      <c r="H3" s="149"/>
      <c r="I3" s="314" t="s">
        <v>93</v>
      </c>
      <c r="J3" s="149"/>
      <c r="K3" s="150"/>
      <c r="L3" s="150"/>
      <c r="M3" s="150"/>
    </row>
    <row r="4" spans="1:15" ht="15">
      <c r="B4" s="148"/>
      <c r="C4" s="148"/>
      <c r="D4" s="148"/>
      <c r="E4" s="148"/>
      <c r="F4" s="148"/>
      <c r="G4" s="148"/>
      <c r="H4" s="629"/>
      <c r="I4" s="629"/>
      <c r="J4" s="629"/>
      <c r="K4" s="629"/>
      <c r="L4" s="629"/>
      <c r="M4" s="152"/>
    </row>
    <row r="5" spans="1:15" ht="15">
      <c r="A5" s="75"/>
      <c r="B5" s="148"/>
      <c r="C5" s="148"/>
      <c r="D5" s="148"/>
      <c r="E5" s="148"/>
      <c r="F5" s="148"/>
      <c r="G5" s="148"/>
      <c r="H5" s="153"/>
      <c r="I5" s="153"/>
      <c r="J5" s="153"/>
      <c r="N5" s="155"/>
    </row>
    <row r="6" spans="1:15" ht="15">
      <c r="A6" s="165" t="s">
        <v>10</v>
      </c>
      <c r="B6" s="148"/>
      <c r="C6" s="148"/>
      <c r="D6" s="148"/>
      <c r="E6" s="148"/>
      <c r="F6" s="148"/>
      <c r="G6" s="148"/>
      <c r="H6" s="153"/>
      <c r="I6" s="153"/>
      <c r="J6" s="153"/>
      <c r="N6" s="155"/>
    </row>
    <row r="7" spans="1:15" ht="15">
      <c r="A7" s="165"/>
      <c r="B7" s="148"/>
      <c r="C7" s="148"/>
      <c r="D7" s="148"/>
      <c r="E7" s="148"/>
      <c r="F7" s="148"/>
      <c r="G7" s="148"/>
      <c r="H7" s="153"/>
      <c r="I7" s="153"/>
      <c r="J7" s="153"/>
      <c r="N7" s="155"/>
    </row>
    <row r="8" spans="1:15" ht="15.75" customHeight="1">
      <c r="A8" s="591" t="s">
        <v>226</v>
      </c>
      <c r="B8" s="649"/>
      <c r="C8" s="632" t="s">
        <v>32</v>
      </c>
      <c r="D8" s="654"/>
      <c r="E8" s="657" t="s">
        <v>227</v>
      </c>
      <c r="F8" s="661" t="s">
        <v>94</v>
      </c>
      <c r="G8" s="662"/>
      <c r="H8" s="657" t="s">
        <v>228</v>
      </c>
      <c r="I8" s="658" t="s">
        <v>12</v>
      </c>
      <c r="J8" s="659"/>
      <c r="K8" s="659"/>
      <c r="L8" s="660"/>
      <c r="N8" s="155"/>
    </row>
    <row r="9" spans="1:15" ht="15.75">
      <c r="A9" s="593"/>
      <c r="B9" s="597"/>
      <c r="C9" s="655"/>
      <c r="D9" s="656"/>
      <c r="E9" s="657"/>
      <c r="F9" s="663"/>
      <c r="G9" s="664"/>
      <c r="H9" s="657"/>
      <c r="I9" s="315" t="s">
        <v>95</v>
      </c>
      <c r="J9" s="315" t="s">
        <v>96</v>
      </c>
      <c r="K9" s="316" t="s">
        <v>97</v>
      </c>
      <c r="L9" s="315" t="s">
        <v>98</v>
      </c>
      <c r="M9" s="154" t="s">
        <v>117</v>
      </c>
      <c r="N9" s="155"/>
    </row>
    <row r="10" spans="1:15" ht="15.75">
      <c r="A10" s="593"/>
      <c r="B10" s="597"/>
      <c r="C10" s="635"/>
      <c r="D10" s="636"/>
      <c r="E10" s="348" t="s">
        <v>85</v>
      </c>
      <c r="F10" s="665"/>
      <c r="G10" s="666"/>
      <c r="H10" s="348" t="s">
        <v>99</v>
      </c>
      <c r="I10" s="349" t="s">
        <v>100</v>
      </c>
      <c r="J10" s="349" t="s">
        <v>101</v>
      </c>
      <c r="K10" s="349" t="s">
        <v>102</v>
      </c>
      <c r="L10" s="349" t="s">
        <v>103</v>
      </c>
      <c r="N10" s="155"/>
    </row>
    <row r="11" spans="1:15" ht="15.75">
      <c r="A11" s="360" t="s">
        <v>229</v>
      </c>
      <c r="B11" s="302" t="s">
        <v>230</v>
      </c>
      <c r="C11" s="347">
        <v>44838</v>
      </c>
      <c r="D11" s="347" t="s">
        <v>23</v>
      </c>
      <c r="E11" s="347">
        <f>C11+3</f>
        <v>44841</v>
      </c>
      <c r="F11" s="554" t="s">
        <v>90</v>
      </c>
      <c r="G11" s="554"/>
      <c r="H11" s="347">
        <v>45210</v>
      </c>
      <c r="I11" s="350">
        <f>H11+8</f>
        <v>45218</v>
      </c>
      <c r="J11" s="350">
        <f>H11+11</f>
        <v>45221</v>
      </c>
      <c r="K11" s="350">
        <f>H11+14</f>
        <v>45224</v>
      </c>
      <c r="L11" s="350">
        <f>H11+18</f>
        <v>45228</v>
      </c>
      <c r="N11" s="155"/>
    </row>
    <row r="12" spans="1:15" ht="15.75">
      <c r="A12" s="360" t="s">
        <v>231</v>
      </c>
      <c r="B12" s="302" t="s">
        <v>232</v>
      </c>
      <c r="C12" s="347">
        <f>C11+7</f>
        <v>44845</v>
      </c>
      <c r="D12" s="347" t="s">
        <v>23</v>
      </c>
      <c r="E12" s="310">
        <f>E11+7</f>
        <v>44848</v>
      </c>
      <c r="F12" s="554" t="s">
        <v>90</v>
      </c>
      <c r="G12" s="554"/>
      <c r="H12" s="310">
        <f>H11+7</f>
        <v>45217</v>
      </c>
      <c r="I12" s="350">
        <f>H12+8</f>
        <v>45225</v>
      </c>
      <c r="J12" s="350">
        <f>H12+11</f>
        <v>45228</v>
      </c>
      <c r="K12" s="350">
        <f t="shared" ref="K12:K13" si="0">H12+14</f>
        <v>45231</v>
      </c>
      <c r="L12" s="350">
        <f>H12+18</f>
        <v>45235</v>
      </c>
      <c r="N12" s="155"/>
    </row>
    <row r="13" spans="1:15" ht="15.75">
      <c r="A13" s="360" t="s">
        <v>229</v>
      </c>
      <c r="B13" s="302" t="s">
        <v>233</v>
      </c>
      <c r="C13" s="347">
        <f>C12+7</f>
        <v>44852</v>
      </c>
      <c r="D13" s="347" t="s">
        <v>23</v>
      </c>
      <c r="E13" s="310">
        <f t="shared" ref="E13" si="1">E12+7</f>
        <v>44855</v>
      </c>
      <c r="F13" s="554" t="s">
        <v>90</v>
      </c>
      <c r="G13" s="554"/>
      <c r="H13" s="310">
        <f>H12+7</f>
        <v>45224</v>
      </c>
      <c r="I13" s="350">
        <f>H13+8</f>
        <v>45232</v>
      </c>
      <c r="J13" s="350">
        <f>H13+11</f>
        <v>45235</v>
      </c>
      <c r="K13" s="350">
        <f t="shared" si="0"/>
        <v>45238</v>
      </c>
      <c r="L13" s="350">
        <f>H13+18</f>
        <v>45242</v>
      </c>
      <c r="N13" s="155"/>
    </row>
    <row r="14" spans="1:15" ht="15" customHeight="1">
      <c r="A14" s="360" t="s">
        <v>231</v>
      </c>
      <c r="B14" s="302" t="s">
        <v>234</v>
      </c>
      <c r="C14" s="347">
        <f>C13+7</f>
        <v>44859</v>
      </c>
      <c r="D14" s="347" t="s">
        <v>23</v>
      </c>
      <c r="E14" s="310">
        <f>E13+7</f>
        <v>44862</v>
      </c>
      <c r="F14" s="554" t="s">
        <v>90</v>
      </c>
      <c r="G14" s="554"/>
      <c r="H14" s="310">
        <f>H13+7</f>
        <v>45231</v>
      </c>
      <c r="I14" s="350">
        <f>+H14+8</f>
        <v>45239</v>
      </c>
      <c r="J14" s="350">
        <f>+H14+11</f>
        <v>45242</v>
      </c>
      <c r="K14" s="350">
        <f>+H14+14</f>
        <v>45245</v>
      </c>
      <c r="L14" s="350">
        <f>+H14+18</f>
        <v>45249</v>
      </c>
      <c r="N14" s="155"/>
    </row>
    <row r="15" spans="1:15" ht="15.75">
      <c r="A15" s="317" t="s">
        <v>104</v>
      </c>
      <c r="B15" s="317"/>
      <c r="C15" s="318" t="s">
        <v>25</v>
      </c>
      <c r="D15" s="318"/>
      <c r="E15" s="318"/>
      <c r="F15" s="318"/>
      <c r="G15" s="318"/>
      <c r="H15" s="319"/>
      <c r="I15" s="319"/>
      <c r="J15" s="319"/>
      <c r="K15" s="319"/>
      <c r="N15" s="155"/>
    </row>
    <row r="16" spans="1:15" ht="15.75">
      <c r="A16" s="320" t="s">
        <v>105</v>
      </c>
      <c r="B16" s="321"/>
      <c r="C16" s="322"/>
      <c r="D16" s="322"/>
      <c r="E16" s="322"/>
      <c r="F16" s="322"/>
      <c r="G16" s="322"/>
      <c r="H16" s="321"/>
      <c r="I16" s="321"/>
      <c r="J16" s="321"/>
      <c r="K16" s="322"/>
      <c r="N16" s="155"/>
    </row>
    <row r="17" spans="1:14" ht="15.75">
      <c r="A17" s="323" t="s">
        <v>106</v>
      </c>
      <c r="B17" s="323" t="s">
        <v>137</v>
      </c>
      <c r="C17" s="322"/>
      <c r="D17" s="322"/>
      <c r="E17" s="322"/>
      <c r="F17" s="322"/>
      <c r="G17" s="322"/>
      <c r="H17" s="321"/>
      <c r="I17" s="321"/>
      <c r="J17" s="321"/>
      <c r="K17" s="322"/>
      <c r="N17" s="155"/>
    </row>
    <row r="18" spans="1:14" ht="15.75">
      <c r="A18" s="324" t="s">
        <v>107</v>
      </c>
      <c r="B18" s="323"/>
      <c r="C18" s="322"/>
      <c r="D18" s="322"/>
      <c r="E18" s="322"/>
      <c r="F18" s="322"/>
      <c r="G18" s="322"/>
      <c r="H18" s="321"/>
      <c r="I18" s="321"/>
      <c r="J18" s="321"/>
      <c r="K18" s="322"/>
      <c r="N18" s="155"/>
    </row>
    <row r="19" spans="1:14" ht="15.75">
      <c r="A19" s="324" t="s">
        <v>108</v>
      </c>
      <c r="B19" s="323"/>
      <c r="C19" s="322"/>
      <c r="D19" s="322"/>
      <c r="E19" s="322"/>
      <c r="F19" s="322"/>
      <c r="G19" s="322"/>
      <c r="H19" s="321"/>
      <c r="I19" s="321"/>
      <c r="J19" s="321"/>
      <c r="K19" s="322"/>
      <c r="N19" s="155"/>
    </row>
    <row r="20" spans="1:14" ht="15.75">
      <c r="A20" s="324" t="s">
        <v>109</v>
      </c>
      <c r="B20" s="323"/>
      <c r="C20" s="322"/>
      <c r="D20" s="322"/>
      <c r="E20" s="322"/>
      <c r="F20" s="322"/>
      <c r="G20" s="322"/>
      <c r="H20" s="321"/>
      <c r="I20" s="321"/>
      <c r="J20" s="321"/>
      <c r="K20" s="322"/>
      <c r="N20" s="155"/>
    </row>
    <row r="21" spans="1:14" ht="15.75">
      <c r="A21" s="324" t="s">
        <v>110</v>
      </c>
      <c r="B21" s="323"/>
      <c r="C21" s="322"/>
      <c r="D21" s="322"/>
      <c r="E21" s="322"/>
      <c r="F21" s="322"/>
      <c r="G21" s="322"/>
      <c r="H21" s="321"/>
      <c r="I21" s="321"/>
      <c r="J21" s="321"/>
      <c r="K21" s="322"/>
      <c r="N21" s="155"/>
    </row>
    <row r="22" spans="1:14" ht="15">
      <c r="A22" s="84"/>
      <c r="B22" s="85"/>
      <c r="C22" s="85"/>
      <c r="D22" s="85"/>
      <c r="E22" s="85"/>
      <c r="F22" s="85"/>
      <c r="G22" s="85"/>
      <c r="H22" s="86"/>
      <c r="I22" s="78"/>
      <c r="J22" s="78"/>
      <c r="K22" s="87"/>
      <c r="L22" s="74"/>
      <c r="M22" s="75"/>
      <c r="N22" s="111"/>
    </row>
    <row r="23" spans="1:14" ht="15">
      <c r="A23" s="47" t="s">
        <v>69</v>
      </c>
      <c r="B23" s="88"/>
      <c r="C23" s="88"/>
      <c r="D23" s="88"/>
      <c r="E23" s="88"/>
      <c r="F23" s="88"/>
      <c r="G23" s="88"/>
      <c r="H23" s="89"/>
      <c r="I23" s="90"/>
      <c r="J23" s="91"/>
      <c r="K23" s="70"/>
      <c r="L23" s="80"/>
      <c r="M23" s="75"/>
      <c r="N23" s="111"/>
    </row>
    <row r="24" spans="1:14" ht="15">
      <c r="A24" s="47" t="s">
        <v>70</v>
      </c>
      <c r="B24" s="92"/>
      <c r="C24" s="125"/>
      <c r="D24" s="125"/>
      <c r="E24" s="125"/>
      <c r="F24" s="125"/>
      <c r="G24" s="125"/>
      <c r="H24" s="93"/>
      <c r="I24" s="94"/>
      <c r="J24" s="95"/>
      <c r="K24" s="79"/>
      <c r="L24" s="74"/>
      <c r="M24" s="75"/>
      <c r="N24" s="111"/>
    </row>
    <row r="31" spans="1:14" ht="15" customHeight="1"/>
    <row r="32" spans="1:14" ht="15" customHeight="1"/>
    <row r="33" ht="15" customHeight="1"/>
    <row r="34" ht="47.2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mergeCells count="9">
    <mergeCell ref="B1:N1"/>
    <mergeCell ref="B2:N2"/>
    <mergeCell ref="H4:L4"/>
    <mergeCell ref="C8:D10"/>
    <mergeCell ref="H8:H9"/>
    <mergeCell ref="I8:L8"/>
    <mergeCell ref="A8:B10"/>
    <mergeCell ref="F8:G10"/>
    <mergeCell ref="E8:E9"/>
  </mergeCells>
  <hyperlinks>
    <hyperlink ref="A6" location="MENU!A1" display="BACK TO MENU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4"/>
  <sheetViews>
    <sheetView showGridLines="0" zoomScale="70" zoomScaleNormal="70" workbookViewId="0">
      <selection activeCell="H22" sqref="H22"/>
    </sheetView>
  </sheetViews>
  <sheetFormatPr defaultColWidth="8" defaultRowHeight="14.25"/>
  <cols>
    <col min="1" max="1" width="23" style="119" customWidth="1"/>
    <col min="2" max="2" width="9.75" style="145" bestFit="1" customWidth="1"/>
    <col min="3" max="3" width="13" style="68" bestFit="1" customWidth="1"/>
    <col min="4" max="4" width="9.75" style="68" customWidth="1"/>
    <col min="5" max="5" width="22" style="68" bestFit="1" customWidth="1"/>
    <col min="6" max="6" width="10.625" style="68" customWidth="1"/>
    <col min="7" max="7" width="9.75" style="68" customWidth="1"/>
    <col min="8" max="8" width="10.5" style="68" bestFit="1" customWidth="1"/>
    <col min="9" max="9" width="12.25" style="68" bestFit="1" customWidth="1"/>
    <col min="10" max="10" width="13.5" style="68" customWidth="1"/>
    <col min="11" max="11" width="13.125" style="71" bestFit="1" customWidth="1"/>
    <col min="12" max="12" width="14" style="136" customWidth="1"/>
    <col min="13" max="13" width="5.75" style="71" bestFit="1" customWidth="1"/>
    <col min="14" max="16384" width="8" style="71"/>
  </cols>
  <sheetData>
    <row r="1" spans="1:17" ht="18">
      <c r="A1" s="179"/>
      <c r="B1" s="619" t="s">
        <v>0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179"/>
    </row>
    <row r="2" spans="1:17" ht="18">
      <c r="A2" s="180"/>
      <c r="B2" s="672" t="s">
        <v>129</v>
      </c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180"/>
    </row>
    <row r="3" spans="1:17" ht="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7" ht="15">
      <c r="A4" s="127"/>
      <c r="B4" s="128"/>
      <c r="C4" s="129"/>
      <c r="D4" s="129"/>
      <c r="E4" s="129"/>
      <c r="F4" s="129"/>
      <c r="G4" s="129"/>
      <c r="H4" s="129"/>
      <c r="I4" s="129"/>
      <c r="J4" s="129"/>
      <c r="K4" s="130"/>
      <c r="L4" s="130"/>
    </row>
    <row r="5" spans="1:17" ht="15">
      <c r="A5" s="71"/>
      <c r="B5" s="128"/>
      <c r="C5" s="131"/>
      <c r="D5" s="131"/>
      <c r="E5" s="131"/>
      <c r="F5" s="131"/>
      <c r="G5" s="131"/>
      <c r="H5" s="131"/>
      <c r="I5" s="131"/>
      <c r="J5" s="131"/>
      <c r="K5" s="64"/>
      <c r="L5" s="65"/>
    </row>
    <row r="6" spans="1:17" ht="15">
      <c r="A6" s="164" t="s">
        <v>10</v>
      </c>
      <c r="B6" s="128"/>
      <c r="C6" s="131"/>
      <c r="D6" s="131"/>
      <c r="E6" s="131"/>
      <c r="F6" s="131"/>
      <c r="G6" s="131"/>
      <c r="H6" s="131"/>
      <c r="I6" s="131"/>
      <c r="J6" s="131"/>
      <c r="K6" s="64"/>
      <c r="L6" s="65"/>
    </row>
    <row r="7" spans="1:17" s="441" customFormat="1" ht="15" customHeight="1">
      <c r="A7" s="678" t="s">
        <v>53</v>
      </c>
      <c r="B7" s="668" t="s">
        <v>54</v>
      </c>
      <c r="C7" s="438" t="s">
        <v>32</v>
      </c>
      <c r="D7" s="439" t="s">
        <v>12</v>
      </c>
      <c r="E7" s="670" t="s">
        <v>13</v>
      </c>
      <c r="F7" s="671"/>
      <c r="G7" s="440" t="s">
        <v>87</v>
      </c>
      <c r="H7" s="675" t="s">
        <v>12</v>
      </c>
      <c r="I7" s="676"/>
      <c r="J7" s="676"/>
      <c r="K7" s="676"/>
      <c r="L7" s="677"/>
    </row>
    <row r="8" spans="1:17" s="441" customFormat="1" ht="15">
      <c r="A8" s="679"/>
      <c r="B8" s="669"/>
      <c r="C8" s="442" t="s">
        <v>23</v>
      </c>
      <c r="D8" s="443" t="s">
        <v>55</v>
      </c>
      <c r="E8" s="673" t="s">
        <v>17</v>
      </c>
      <c r="F8" s="674"/>
      <c r="G8" s="444" t="s">
        <v>12</v>
      </c>
      <c r="H8" s="445" t="s">
        <v>48</v>
      </c>
      <c r="I8" s="446" t="s">
        <v>50</v>
      </c>
      <c r="J8" s="446" t="s">
        <v>49</v>
      </c>
      <c r="K8" s="446" t="s">
        <v>51</v>
      </c>
      <c r="L8" s="446" t="s">
        <v>56</v>
      </c>
    </row>
    <row r="9" spans="1:17" s="441" customFormat="1" ht="15.75">
      <c r="A9" s="447" t="s">
        <v>115</v>
      </c>
      <c r="B9" s="448" t="s">
        <v>120</v>
      </c>
      <c r="C9" s="449">
        <v>44507</v>
      </c>
      <c r="D9" s="449">
        <f>C9+2</f>
        <v>44509</v>
      </c>
      <c r="E9" s="450" t="s">
        <v>116</v>
      </c>
      <c r="F9" s="451" t="s">
        <v>126</v>
      </c>
      <c r="G9" s="452">
        <v>44517</v>
      </c>
      <c r="H9" s="453" t="s">
        <v>42</v>
      </c>
      <c r="I9" s="454">
        <f>G9+7</f>
        <v>44524</v>
      </c>
      <c r="J9" s="454">
        <f>G9+14</f>
        <v>44531</v>
      </c>
      <c r="K9" s="454">
        <f>G9+17</f>
        <v>44534</v>
      </c>
      <c r="L9" s="454">
        <f>G9+20</f>
        <v>44537</v>
      </c>
      <c r="M9" s="455" t="s">
        <v>77</v>
      </c>
      <c r="N9" s="456"/>
    </row>
    <row r="10" spans="1:17" s="441" customFormat="1" ht="15.75">
      <c r="A10" s="457"/>
      <c r="B10" s="458"/>
      <c r="C10" s="459"/>
      <c r="D10" s="459"/>
      <c r="E10" s="460" t="s">
        <v>90</v>
      </c>
      <c r="F10" s="461"/>
      <c r="G10" s="462">
        <v>44516</v>
      </c>
      <c r="H10" s="463">
        <f>G10+14</f>
        <v>44530</v>
      </c>
      <c r="I10" s="464" t="s">
        <v>42</v>
      </c>
      <c r="J10" s="464">
        <f>G10+16</f>
        <v>44532</v>
      </c>
      <c r="K10" s="464">
        <f>G10+19</f>
        <v>44535</v>
      </c>
      <c r="L10" s="464">
        <f>G10+22</f>
        <v>44538</v>
      </c>
      <c r="M10" s="465" t="s">
        <v>78</v>
      </c>
      <c r="N10" s="456"/>
      <c r="Q10" s="456"/>
    </row>
    <row r="11" spans="1:17" s="441" customFormat="1" ht="15">
      <c r="A11" s="466" t="s">
        <v>112</v>
      </c>
      <c r="B11" s="448" t="s">
        <v>118</v>
      </c>
      <c r="C11" s="449">
        <f>C9+7</f>
        <v>44514</v>
      </c>
      <c r="D11" s="449">
        <f>D9+7</f>
        <v>44516</v>
      </c>
      <c r="E11" s="450" t="s">
        <v>90</v>
      </c>
      <c r="F11" s="451"/>
      <c r="G11" s="452">
        <f>G9+7</f>
        <v>44524</v>
      </c>
      <c r="H11" s="453" t="s">
        <v>42</v>
      </c>
      <c r="I11" s="454">
        <f>G11+7</f>
        <v>44531</v>
      </c>
      <c r="J11" s="454">
        <f>G11+14</f>
        <v>44538</v>
      </c>
      <c r="K11" s="454">
        <f>G11+17</f>
        <v>44541</v>
      </c>
      <c r="L11" s="454">
        <f>G11+20</f>
        <v>44544</v>
      </c>
      <c r="M11" s="455"/>
    </row>
    <row r="12" spans="1:17" s="441" customFormat="1" ht="15">
      <c r="A12" s="457"/>
      <c r="B12" s="458"/>
      <c r="C12" s="459"/>
      <c r="D12" s="459"/>
      <c r="E12" s="461" t="s">
        <v>113</v>
      </c>
      <c r="F12" s="461" t="s">
        <v>124</v>
      </c>
      <c r="G12" s="462">
        <f>G10+7</f>
        <v>44523</v>
      </c>
      <c r="H12" s="463">
        <f>G12+14</f>
        <v>44537</v>
      </c>
      <c r="I12" s="464" t="s">
        <v>42</v>
      </c>
      <c r="J12" s="464">
        <f>G12+16</f>
        <v>44539</v>
      </c>
      <c r="K12" s="464">
        <f>G12+19</f>
        <v>44542</v>
      </c>
      <c r="L12" s="464">
        <f>G12+22</f>
        <v>44545</v>
      </c>
      <c r="M12" s="465"/>
    </row>
    <row r="13" spans="1:17" s="441" customFormat="1" ht="15">
      <c r="A13" s="466" t="s">
        <v>84</v>
      </c>
      <c r="B13" s="448" t="s">
        <v>122</v>
      </c>
      <c r="C13" s="449">
        <f>C11+7</f>
        <v>44521</v>
      </c>
      <c r="D13" s="449">
        <f>D11+7</f>
        <v>44523</v>
      </c>
      <c r="E13" s="451" t="s">
        <v>119</v>
      </c>
      <c r="F13" s="451" t="s">
        <v>127</v>
      </c>
      <c r="G13" s="452">
        <f>G11+7</f>
        <v>44531</v>
      </c>
      <c r="H13" s="453" t="s">
        <v>42</v>
      </c>
      <c r="I13" s="454">
        <f>G13+7</f>
        <v>44538</v>
      </c>
      <c r="J13" s="454">
        <f>G13+14</f>
        <v>44545</v>
      </c>
      <c r="K13" s="454">
        <f>G13+17</f>
        <v>44548</v>
      </c>
      <c r="L13" s="454">
        <f>G13+20</f>
        <v>44551</v>
      </c>
      <c r="M13" s="455"/>
    </row>
    <row r="14" spans="1:17" s="441" customFormat="1" ht="15">
      <c r="A14" s="457"/>
      <c r="B14" s="458"/>
      <c r="C14" s="459"/>
      <c r="D14" s="459"/>
      <c r="E14" s="467" t="s">
        <v>114</v>
      </c>
      <c r="F14" s="460" t="s">
        <v>125</v>
      </c>
      <c r="G14" s="468">
        <f>G12+7</f>
        <v>44530</v>
      </c>
      <c r="H14" s="463">
        <f>G14+14</f>
        <v>44544</v>
      </c>
      <c r="I14" s="464" t="s">
        <v>42</v>
      </c>
      <c r="J14" s="464">
        <f>G14+16</f>
        <v>44546</v>
      </c>
      <c r="K14" s="464">
        <f>G14+19</f>
        <v>44549</v>
      </c>
      <c r="L14" s="464">
        <f>G14+22</f>
        <v>44552</v>
      </c>
      <c r="M14" s="465"/>
    </row>
    <row r="15" spans="1:17" s="441" customFormat="1" ht="15">
      <c r="A15" s="469" t="s">
        <v>115</v>
      </c>
      <c r="B15" s="470" t="s">
        <v>123</v>
      </c>
      <c r="C15" s="471">
        <f>C13+7</f>
        <v>44528</v>
      </c>
      <c r="D15" s="471">
        <f>D13+7</f>
        <v>44530</v>
      </c>
      <c r="E15" s="450" t="s">
        <v>90</v>
      </c>
      <c r="F15" s="451"/>
      <c r="G15" s="452">
        <f>G13+7</f>
        <v>44538</v>
      </c>
      <c r="H15" s="453" t="s">
        <v>42</v>
      </c>
      <c r="I15" s="454">
        <f>G15+7</f>
        <v>44545</v>
      </c>
      <c r="J15" s="454">
        <f>G15+14</f>
        <v>44552</v>
      </c>
      <c r="K15" s="454">
        <f>G15+17</f>
        <v>44555</v>
      </c>
      <c r="L15" s="454">
        <f>G15+20</f>
        <v>44558</v>
      </c>
      <c r="M15" s="455"/>
    </row>
    <row r="16" spans="1:17" s="441" customFormat="1" ht="15">
      <c r="A16" s="457"/>
      <c r="B16" s="458"/>
      <c r="C16" s="459"/>
      <c r="D16" s="459"/>
      <c r="E16" s="461" t="s">
        <v>121</v>
      </c>
      <c r="F16" s="461" t="s">
        <v>128</v>
      </c>
      <c r="G16" s="462">
        <f t="shared" ref="G16" si="0">G14+7</f>
        <v>44537</v>
      </c>
      <c r="H16" s="463">
        <f>G16+14</f>
        <v>44551</v>
      </c>
      <c r="I16" s="464" t="s">
        <v>42</v>
      </c>
      <c r="J16" s="464">
        <f>G16+16</f>
        <v>44553</v>
      </c>
      <c r="K16" s="464">
        <f>G16+19</f>
        <v>44556</v>
      </c>
      <c r="L16" s="464">
        <f>G16+22</f>
        <v>44559</v>
      </c>
      <c r="M16" s="465"/>
    </row>
    <row r="17" spans="1:13" ht="15">
      <c r="A17" s="245"/>
      <c r="B17" s="128"/>
      <c r="C17" s="131"/>
      <c r="D17" s="131"/>
      <c r="E17" s="131"/>
      <c r="F17" s="131"/>
      <c r="G17" s="131"/>
      <c r="H17" s="131"/>
      <c r="I17" s="131"/>
      <c r="J17" s="131"/>
    </row>
    <row r="18" spans="1:13">
      <c r="I18" s="71"/>
      <c r="L18" s="146" t="s">
        <v>25</v>
      </c>
    </row>
    <row r="19" spans="1:13" ht="15">
      <c r="A19" s="73" t="s">
        <v>26</v>
      </c>
      <c r="B19" s="73"/>
      <c r="D19" s="71"/>
      <c r="E19" s="71"/>
      <c r="F19" s="71"/>
      <c r="G19" s="71"/>
      <c r="H19" s="71"/>
      <c r="I19" s="71"/>
      <c r="J19" s="71"/>
      <c r="K19" s="74"/>
      <c r="L19" s="74"/>
    </row>
    <row r="20" spans="1:13" ht="15">
      <c r="A20" s="667" t="s">
        <v>57</v>
      </c>
      <c r="B20" s="76"/>
      <c r="C20" s="77"/>
      <c r="D20" s="78"/>
      <c r="E20" s="78"/>
      <c r="F20" s="78"/>
      <c r="G20" s="78"/>
      <c r="H20" s="78"/>
      <c r="I20" s="78"/>
      <c r="J20" s="78"/>
      <c r="K20" s="79"/>
      <c r="L20" s="80"/>
    </row>
    <row r="21" spans="1:13" ht="15">
      <c r="A21" s="667"/>
      <c r="B21" s="123"/>
      <c r="C21" s="124"/>
      <c r="D21" s="78"/>
      <c r="E21" s="78"/>
      <c r="F21" s="78"/>
      <c r="G21" s="78"/>
      <c r="H21" s="78"/>
      <c r="I21" s="78"/>
      <c r="J21" s="78"/>
      <c r="K21" s="87"/>
      <c r="L21" s="74"/>
    </row>
    <row r="22" spans="1:13" ht="15">
      <c r="A22" s="122"/>
      <c r="B22" s="123"/>
      <c r="C22" s="124"/>
      <c r="D22" s="78"/>
      <c r="E22" s="78"/>
      <c r="F22" s="78"/>
      <c r="G22" s="78"/>
      <c r="H22" s="78"/>
      <c r="I22" s="78"/>
      <c r="J22" s="78"/>
      <c r="K22" s="87"/>
      <c r="L22" s="74"/>
    </row>
    <row r="23" spans="1:13" ht="14.25" customHeight="1">
      <c r="A23" s="47" t="s">
        <v>69</v>
      </c>
      <c r="B23" s="88"/>
      <c r="C23" s="89"/>
      <c r="D23" s="90"/>
      <c r="E23" s="90"/>
      <c r="F23" s="90"/>
      <c r="G23" s="90"/>
      <c r="H23" s="90"/>
      <c r="I23" s="91"/>
      <c r="J23" s="91"/>
      <c r="K23" s="70"/>
      <c r="L23" s="80"/>
      <c r="M23" s="111"/>
    </row>
    <row r="24" spans="1:13" ht="15">
      <c r="A24" s="47" t="s">
        <v>70</v>
      </c>
      <c r="B24" s="92"/>
      <c r="C24" s="93"/>
      <c r="D24" s="94"/>
      <c r="E24" s="94"/>
      <c r="F24" s="94"/>
      <c r="G24" s="94"/>
      <c r="H24" s="94"/>
      <c r="I24" s="95"/>
      <c r="J24" s="95"/>
      <c r="K24" s="79"/>
      <c r="L24" s="74"/>
    </row>
    <row r="25" spans="1:13">
      <c r="A25" s="96"/>
      <c r="B25" s="96"/>
      <c r="C25" s="96"/>
      <c r="D25" s="96"/>
      <c r="E25" s="96"/>
      <c r="F25" s="96"/>
      <c r="G25" s="96"/>
      <c r="H25" s="71"/>
      <c r="I25" s="71"/>
      <c r="J25" s="111"/>
      <c r="K25" s="111"/>
      <c r="L25" s="111"/>
    </row>
    <row r="26" spans="1:13">
      <c r="H26" s="71"/>
      <c r="I26" s="71"/>
      <c r="J26" s="71"/>
      <c r="L26" s="71"/>
    </row>
    <row r="27" spans="1:13">
      <c r="H27" s="71"/>
      <c r="I27" s="71"/>
      <c r="J27" s="71"/>
      <c r="L27" s="71"/>
    </row>
    <row r="28" spans="1:13">
      <c r="H28" s="71"/>
      <c r="I28" s="71"/>
      <c r="J28" s="71"/>
      <c r="L28" s="71"/>
    </row>
    <row r="29" spans="1:13">
      <c r="H29" s="71"/>
      <c r="I29" s="71"/>
      <c r="J29" s="71"/>
      <c r="L29" s="71"/>
    </row>
    <row r="30" spans="1:13">
      <c r="H30" s="71"/>
      <c r="I30" s="71"/>
      <c r="J30" s="71"/>
      <c r="L30" s="71"/>
    </row>
    <row r="31" spans="1:13">
      <c r="H31" s="71"/>
      <c r="I31" s="71"/>
      <c r="J31" s="71"/>
      <c r="L31" s="71"/>
    </row>
    <row r="32" spans="1:13">
      <c r="H32" s="71"/>
      <c r="I32" s="71"/>
      <c r="J32" s="71"/>
      <c r="L32" s="71"/>
    </row>
    <row r="33" spans="8:12">
      <c r="H33" s="71"/>
      <c r="I33" s="71"/>
      <c r="J33" s="71"/>
      <c r="L33" s="71"/>
    </row>
    <row r="34" spans="8:12">
      <c r="H34" s="71"/>
      <c r="I34" s="71"/>
      <c r="J34" s="71"/>
      <c r="L34" s="71"/>
    </row>
  </sheetData>
  <mergeCells count="8">
    <mergeCell ref="A20:A21"/>
    <mergeCell ref="B7:B8"/>
    <mergeCell ref="E7:F7"/>
    <mergeCell ref="B1:L1"/>
    <mergeCell ref="B2:L2"/>
    <mergeCell ref="E8:F8"/>
    <mergeCell ref="H7:L7"/>
    <mergeCell ref="A7:A8"/>
  </mergeCells>
  <hyperlinks>
    <hyperlink ref="A6" location="MENU!A1" display="BACK TO MENU" xr:uid="{00000000-0004-0000-0400-000000000000}"/>
  </hyperlinks>
  <pageMargins left="1.2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MENU</vt:lpstr>
      <vt:lpstr>Persian Gulf via SIN</vt:lpstr>
      <vt:lpstr>RED SEA VIA SIN</vt:lpstr>
      <vt:lpstr>Australia via SIN</vt:lpstr>
      <vt:lpstr>New Zealand via SIN</vt:lpstr>
      <vt:lpstr>Persian Gulf via PKL</vt:lpstr>
      <vt:lpstr>Australia Pacific Service</vt:lpstr>
      <vt:lpstr>Australia via PKG</vt:lpstr>
    </vt:vector>
  </TitlesOfParts>
  <Company>Cosfi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Mong Dao Tran</cp:lastModifiedBy>
  <cp:lastPrinted>2020-01-15T18:15:00Z</cp:lastPrinted>
  <dcterms:created xsi:type="dcterms:W3CDTF">1999-08-17T08:14:00Z</dcterms:created>
  <dcterms:modified xsi:type="dcterms:W3CDTF">2023-09-22T03:08:50Z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